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<sst xmlns="http://schemas.openxmlformats.org/spreadsheetml/2006/main" count="78" uniqueCount="77">
  <si>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</si>
  <si>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</si>
  <si>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</si>
  <si>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</si>
  <si>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</si>
  <si>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</si>
  <si>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</si>
  <si>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</si>
  <si>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</si>
  <si>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</si>
  <si>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</si>
  <si>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</si>
  <si>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</si>
  <si>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</si>
  <si>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</si>
  <si>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</si>
  <si>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</si>
  <si>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</si>
  <si>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</si>
  <si>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</si>
  <si>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</si>
  <si>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</si>
  <si>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</si>
  <si>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</si>
  <si>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</si>
  <si>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</si>
  <si>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</si>
  <si>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</si>
  <si>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</si>
  <si>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</si>
  <si>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</si>
  <si>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</si>
  <si>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</si>
  <si>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</si>
  <si>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</si>
  <si>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</si>
  <si>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</si>
  <si>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</si>
  <si>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</si>
  <si>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</si>
  <si>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</si>
  <si>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</si>
  <si>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</si>
  <si>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</si>
  <si>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</si>
  <si>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</si>
  <si>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</si>
  <si>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</si>
  <si>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</si>
  <si>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</si>
  <si>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</si>
  <si>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</si>
  <si>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</si>
  <si>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</si>
  <si>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</si>
  <si>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</si>
  <si>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</si>
  <si>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</si>
  <si>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</si>
  <si>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</si>
  <si>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</si>
  <si>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</si>
  <si>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</si>
  <si>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</si>
  <si>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08/04/22 - VENCIMENTO 18/04/22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</si>
  <si>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</si>
  <si>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</si>
  <si>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</si>
  <si>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</si>
  <si>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</si>
  <si>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</si>
  <si>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</si>
  <si>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</si>
  <si>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</si>
  <si>
    <t>5.3. Revisão de Remuneração pelo Transporte Coletivo ¹</t>
  </si>
  <si>
    <t xml:space="preserve">¹ Passageiros e fator de transição de jan e fev. </t>
  </si>
  <si>
    <t>3ª parcela do reajuste anual dos preços de 2021.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</si>
</sst>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0" fontId="33" fillId="33" borderId="4" xfId="0" applyFont="1" applyFill="1" applyBorder="1" applyAlignment="1">
      <alignment horizontal="left" vertical="center" indent="2"/>
    </xf>
    <xf numFmtId="0" fontId="45" fillId="0" borderId="0" xfId="0" applyFont="1" applyFill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9" t="s">
        <v>53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1">
      <c r="A2" s="60" t="s">
        <v>64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1" t="s">
        <v>46</v>
      </c>
      <c r="B4" s="62" t="s">
        <v>45</v>
      </c>
      <c r="C4" s="63"/>
      <c r="D4" s="63"/>
      <c r="E4" s="63"/>
      <c r="F4" s="63"/>
      <c r="G4" s="63"/>
      <c r="H4" s="63"/>
      <c r="I4" s="63"/>
      <c r="J4" s="63"/>
      <c r="K4" s="61" t="s">
        <v>44</v>
      </c>
    </row>
    <row r="5" spans="1:11" ht="43.5" customHeight="1">
      <c r="A5" s="61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61"/>
    </row>
    <row r="6" spans="1:11" ht="18.75" customHeight="1">
      <c r="A6" s="61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61"/>
    </row>
    <row r="7" spans="1:14" ht="16.5" customHeight="1">
      <c r="A7" s="13" t="s">
        <v>32</v>
      </c>
      <c r="B7" s="46">
        <f aca="true" t="shared" si="0" ref="B7:K7">B8+B11</f>
        <v>332358</v>
      </c>
      <c r="C7" s="46">
        <f t="shared" si="0"/>
        <v>274562</v>
      </c>
      <c r="D7" s="46">
        <f t="shared" si="0"/>
        <v>345177</v>
      </c>
      <c r="E7" s="46">
        <f t="shared" si="0"/>
        <v>185991</v>
      </c>
      <c r="F7" s="46">
        <f t="shared" si="0"/>
        <v>228758</v>
      </c>
      <c r="G7" s="46">
        <f t="shared" si="0"/>
        <v>229837</v>
      </c>
      <c r="H7" s="46">
        <f t="shared" si="0"/>
        <v>277096</v>
      </c>
      <c r="I7" s="46">
        <f t="shared" si="0"/>
        <v>380613</v>
      </c>
      <c r="J7" s="46">
        <f t="shared" si="0"/>
        <v>117573</v>
      </c>
      <c r="K7" s="46">
        <f t="shared" si="0"/>
        <v>2371965</v>
      </c>
      <c r="L7" s="45"/>
      <c r="M7"/>
      <c r="N7"/>
    </row>
    <row r="8" spans="1:14" ht="16.5" customHeight="1">
      <c r="A8" s="43" t="s">
        <v>31</v>
      </c>
      <c r="B8" s="44">
        <f aca="true" t="shared" si="1" ref="B8:J8">+B9+B10</f>
        <v>21640</v>
      </c>
      <c r="C8" s="44">
        <f t="shared" si="1"/>
        <v>21313</v>
      </c>
      <c r="D8" s="44">
        <f t="shared" si="1"/>
        <v>21761</v>
      </c>
      <c r="E8" s="44">
        <f t="shared" si="1"/>
        <v>14224</v>
      </c>
      <c r="F8" s="44">
        <f t="shared" si="1"/>
        <v>15477</v>
      </c>
      <c r="G8" s="44">
        <f t="shared" si="1"/>
        <v>8458</v>
      </c>
      <c r="H8" s="44">
        <f t="shared" si="1"/>
        <v>8102</v>
      </c>
      <c r="I8" s="44">
        <f t="shared" si="1"/>
        <v>23208</v>
      </c>
      <c r="J8" s="44">
        <f t="shared" si="1"/>
        <v>4598</v>
      </c>
      <c r="K8" s="37">
        <f>SUM(B8:J8)</f>
        <v>138781</v>
      </c>
      <c r="L8"/>
      <c r="M8"/>
      <c r="N8"/>
    </row>
    <row r="9" spans="1:14" ht="16.5" customHeight="1">
      <c r="A9" s="22" t="s">
        <v>30</v>
      </c>
      <c r="B9" s="44">
        <v>21571</v>
      </c>
      <c r="C9" s="44">
        <v>21309</v>
      </c>
      <c r="D9" s="44">
        <v>21757</v>
      </c>
      <c r="E9" s="44">
        <v>14113</v>
      </c>
      <c r="F9" s="44">
        <v>15458</v>
      </c>
      <c r="G9" s="44">
        <v>8458</v>
      </c>
      <c r="H9" s="44">
        <v>8102</v>
      </c>
      <c r="I9" s="44">
        <v>23088</v>
      </c>
      <c r="J9" s="44">
        <v>4598</v>
      </c>
      <c r="K9" s="37">
        <f>SUM(B9:J9)</f>
        <v>138454</v>
      </c>
      <c r="L9"/>
      <c r="M9"/>
      <c r="N9"/>
    </row>
    <row r="10" spans="1:14" ht="16.5" customHeight="1">
      <c r="A10" s="22" t="s">
        <v>29</v>
      </c>
      <c r="B10" s="44">
        <v>69</v>
      </c>
      <c r="C10" s="44">
        <v>4</v>
      </c>
      <c r="D10" s="44">
        <v>4</v>
      </c>
      <c r="E10" s="44">
        <v>111</v>
      </c>
      <c r="F10" s="44">
        <v>19</v>
      </c>
      <c r="G10" s="44">
        <v>0</v>
      </c>
      <c r="H10" s="44">
        <v>0</v>
      </c>
      <c r="I10" s="44">
        <v>120</v>
      </c>
      <c r="J10" s="44">
        <v>0</v>
      </c>
      <c r="K10" s="37">
        <f>SUM(B10:J10)</f>
        <v>327</v>
      </c>
      <c r="L10"/>
      <c r="M10"/>
      <c r="N10"/>
    </row>
    <row r="11" spans="1:14" ht="16.5" customHeight="1">
      <c r="A11" s="43" t="s">
        <v>28</v>
      </c>
      <c r="B11" s="42">
        <v>310718</v>
      </c>
      <c r="C11" s="42">
        <v>253249</v>
      </c>
      <c r="D11" s="42">
        <v>323416</v>
      </c>
      <c r="E11" s="42">
        <v>171767</v>
      </c>
      <c r="F11" s="42">
        <v>213281</v>
      </c>
      <c r="G11" s="42">
        <v>221379</v>
      </c>
      <c r="H11" s="42">
        <v>268994</v>
      </c>
      <c r="I11" s="42">
        <v>357405</v>
      </c>
      <c r="J11" s="42">
        <v>112975</v>
      </c>
      <c r="K11" s="37">
        <f>SUM(B11:J11)</f>
        <v>2233184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27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68</v>
      </c>
      <c r="B14" s="41">
        <v>0.2003</v>
      </c>
      <c r="C14" s="41">
        <v>0.22</v>
      </c>
      <c r="D14" s="41">
        <v>0.2439</v>
      </c>
      <c r="E14" s="41">
        <v>0.212</v>
      </c>
      <c r="F14" s="41">
        <v>0.2244</v>
      </c>
      <c r="G14" s="41">
        <v>0.2267</v>
      </c>
      <c r="H14" s="41">
        <v>0.1805</v>
      </c>
      <c r="I14" s="41">
        <v>0.1823</v>
      </c>
      <c r="J14" s="41">
        <v>0.2063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26</v>
      </c>
      <c r="B16" s="38">
        <v>1.135074087634491</v>
      </c>
      <c r="C16" s="38">
        <v>1.178953529606906</v>
      </c>
      <c r="D16" s="38">
        <v>1.042444411279293</v>
      </c>
      <c r="E16" s="38">
        <v>1.353755890740474</v>
      </c>
      <c r="F16" s="38">
        <v>1.057098156401118</v>
      </c>
      <c r="G16" s="38">
        <v>1.140809426818234</v>
      </c>
      <c r="H16" s="38">
        <v>1.090467541588067</v>
      </c>
      <c r="I16" s="38">
        <v>1.082629961435762</v>
      </c>
      <c r="J16" s="38">
        <v>1.082006111771203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69</v>
      </c>
      <c r="B18" s="35">
        <f>SUM(B19:B26)</f>
        <v>1502899.31</v>
      </c>
      <c r="C18" s="35">
        <f aca="true" t="shared" si="2" ref="C18:J18">SUM(C19:C26)</f>
        <v>1421042.09</v>
      </c>
      <c r="D18" s="35">
        <f t="shared" si="2"/>
        <v>1746511.6700000002</v>
      </c>
      <c r="E18" s="35">
        <f t="shared" si="2"/>
        <v>1063670.5899999999</v>
      </c>
      <c r="F18" s="35">
        <f t="shared" si="2"/>
        <v>1081679.94</v>
      </c>
      <c r="G18" s="35">
        <f t="shared" si="2"/>
        <v>1176597.35</v>
      </c>
      <c r="H18" s="35">
        <f t="shared" si="2"/>
        <v>1090716.83</v>
      </c>
      <c r="I18" s="35">
        <f t="shared" si="2"/>
        <v>1512867.2900000003</v>
      </c>
      <c r="J18" s="35">
        <f t="shared" si="2"/>
        <v>517861.74</v>
      </c>
      <c r="K18" s="35">
        <f>SUM(B18:J18)</f>
        <v>11113846.81</v>
      </c>
      <c r="L18"/>
      <c r="M18"/>
      <c r="N18"/>
    </row>
    <row r="19" spans="1:14" ht="16.5" customHeight="1">
      <c r="A19" s="18" t="s">
        <v>70</v>
      </c>
      <c r="B19" s="55">
        <f>ROUND((B13+B14)*B7,2)</f>
        <v>1287554.89</v>
      </c>
      <c r="C19" s="55">
        <f aca="true" t="shared" si="3" ref="C19:J19">ROUND((C13+C14)*C7,2)</f>
        <v>1168508.42</v>
      </c>
      <c r="D19" s="55">
        <f t="shared" si="3"/>
        <v>1628510.57</v>
      </c>
      <c r="E19" s="55">
        <f t="shared" si="3"/>
        <v>762916.48</v>
      </c>
      <c r="F19" s="55">
        <f t="shared" si="3"/>
        <v>993015.6</v>
      </c>
      <c r="G19" s="55">
        <f t="shared" si="3"/>
        <v>1007812.26</v>
      </c>
      <c r="H19" s="55">
        <f t="shared" si="3"/>
        <v>967425.26</v>
      </c>
      <c r="I19" s="55">
        <f t="shared" si="3"/>
        <v>1342307.87</v>
      </c>
      <c r="J19" s="55">
        <f t="shared" si="3"/>
        <v>469175.06</v>
      </c>
      <c r="K19" s="30">
        <f>SUM(B19:J19)</f>
        <v>9627226.409999998</v>
      </c>
      <c r="L19"/>
      <c r="M19"/>
      <c r="N19"/>
    </row>
    <row r="20" spans="1:14" ht="16.5" customHeight="1">
      <c r="A20" s="18" t="s">
        <v>25</v>
      </c>
      <c r="B20" s="30">
        <f aca="true" t="shared" si="4" ref="B20:J20">IF(B16&lt;&gt;0,ROUND((B16-1)*B19,2),0)</f>
        <v>173915.3</v>
      </c>
      <c r="C20" s="30">
        <f t="shared" si="4"/>
        <v>209108.71</v>
      </c>
      <c r="D20" s="30">
        <f t="shared" si="4"/>
        <v>69121.17</v>
      </c>
      <c r="E20" s="30">
        <f t="shared" si="4"/>
        <v>269886.2</v>
      </c>
      <c r="F20" s="30">
        <f t="shared" si="4"/>
        <v>56699.36</v>
      </c>
      <c r="G20" s="30">
        <f t="shared" si="4"/>
        <v>141909.47</v>
      </c>
      <c r="H20" s="30">
        <f t="shared" si="4"/>
        <v>87520.58</v>
      </c>
      <c r="I20" s="30">
        <f t="shared" si="4"/>
        <v>110914.85</v>
      </c>
      <c r="J20" s="30">
        <f t="shared" si="4"/>
        <v>38475.22</v>
      </c>
      <c r="K20" s="30">
        <f aca="true" t="shared" si="5" ref="K20:K26">SUM(B20:J20)</f>
        <v>1157550.8599999999</v>
      </c>
      <c r="L20"/>
      <c r="M20"/>
      <c r="N20"/>
    </row>
    <row r="21" spans="1:14" ht="16.5" customHeight="1">
      <c r="A21" s="18" t="s">
        <v>24</v>
      </c>
      <c r="B21" s="30">
        <v>37581.87</v>
      </c>
      <c r="C21" s="30">
        <v>38218.62</v>
      </c>
      <c r="D21" s="30">
        <v>41696.81</v>
      </c>
      <c r="E21" s="30">
        <v>26263.46</v>
      </c>
      <c r="F21" s="30">
        <v>28823.72</v>
      </c>
      <c r="G21" s="30">
        <v>23578.32</v>
      </c>
      <c r="H21" s="30">
        <v>31016.76</v>
      </c>
      <c r="I21" s="30">
        <v>54211.44</v>
      </c>
      <c r="J21" s="30">
        <v>13480.01</v>
      </c>
      <c r="K21" s="30">
        <f t="shared" si="5"/>
        <v>294871.01</v>
      </c>
      <c r="L21"/>
      <c r="M21"/>
      <c r="N21"/>
    </row>
    <row r="22" spans="1:14" ht="16.5" customHeight="1">
      <c r="A22" s="18" t="s">
        <v>23</v>
      </c>
      <c r="B22" s="30">
        <v>1524.74</v>
      </c>
      <c r="C22" s="34">
        <v>3049.48</v>
      </c>
      <c r="D22" s="34">
        <v>4574.22</v>
      </c>
      <c r="E22" s="30">
        <v>3049.48</v>
      </c>
      <c r="F22" s="30">
        <v>1524.74</v>
      </c>
      <c r="G22" s="34">
        <v>1524.74</v>
      </c>
      <c r="H22" s="34">
        <v>3049.48</v>
      </c>
      <c r="I22" s="34">
        <v>3049.48</v>
      </c>
      <c r="J22" s="34">
        <v>1524.74</v>
      </c>
      <c r="K22" s="30">
        <f t="shared" si="5"/>
        <v>22871.100000000002</v>
      </c>
      <c r="L22"/>
      <c r="M22"/>
      <c r="N22"/>
    </row>
    <row r="23" spans="1:14" ht="16.5" customHeight="1">
      <c r="A23" s="18" t="s">
        <v>22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-5594.89</v>
      </c>
      <c r="K23" s="30">
        <f t="shared" si="5"/>
        <v>-5594.89</v>
      </c>
      <c r="L23"/>
      <c r="M23"/>
      <c r="N23"/>
    </row>
    <row r="24" spans="1:14" ht="16.5" customHeight="1">
      <c r="A24" s="56" t="s">
        <v>71</v>
      </c>
      <c r="B24" s="30">
        <v>1220.57</v>
      </c>
      <c r="C24" s="30">
        <v>1153.43</v>
      </c>
      <c r="D24" s="30">
        <v>1419.61</v>
      </c>
      <c r="E24" s="30">
        <v>863.27</v>
      </c>
      <c r="F24" s="30">
        <v>877.66</v>
      </c>
      <c r="G24" s="30">
        <v>956.8</v>
      </c>
      <c r="H24" s="30">
        <v>884.86</v>
      </c>
      <c r="I24" s="30">
        <v>1227.77</v>
      </c>
      <c r="J24" s="30">
        <v>419.65</v>
      </c>
      <c r="K24" s="30">
        <f t="shared" si="5"/>
        <v>9023.619999999999</v>
      </c>
      <c r="L24"/>
      <c r="M24"/>
      <c r="N24"/>
    </row>
    <row r="25" spans="1:14" ht="16.5" customHeight="1">
      <c r="A25" s="56" t="s">
        <v>72</v>
      </c>
      <c r="B25" s="30">
        <v>788.9</v>
      </c>
      <c r="C25" s="30">
        <v>736.31</v>
      </c>
      <c r="D25" s="30">
        <v>873.45</v>
      </c>
      <c r="E25" s="30">
        <v>508.02</v>
      </c>
      <c r="F25" s="30">
        <v>530.54</v>
      </c>
      <c r="G25" s="30">
        <v>603.52</v>
      </c>
      <c r="H25" s="30">
        <v>609.89</v>
      </c>
      <c r="I25" s="30">
        <v>882.04</v>
      </c>
      <c r="J25" s="30">
        <v>277.79</v>
      </c>
      <c r="K25" s="30">
        <f t="shared" si="5"/>
        <v>5810.46</v>
      </c>
      <c r="L25"/>
      <c r="M25"/>
      <c r="N25"/>
    </row>
    <row r="26" spans="1:14" ht="16.5" customHeight="1">
      <c r="A26" s="56" t="s">
        <v>73</v>
      </c>
      <c r="B26" s="30">
        <v>313.04</v>
      </c>
      <c r="C26" s="30">
        <v>267.12</v>
      </c>
      <c r="D26" s="30">
        <v>315.84</v>
      </c>
      <c r="E26" s="30">
        <v>183.68</v>
      </c>
      <c r="F26" s="30">
        <v>208.32</v>
      </c>
      <c r="G26" s="30">
        <v>212.24</v>
      </c>
      <c r="H26" s="30">
        <v>210</v>
      </c>
      <c r="I26" s="30">
        <v>273.84</v>
      </c>
      <c r="J26" s="30">
        <v>104.16</v>
      </c>
      <c r="K26" s="30">
        <f t="shared" si="5"/>
        <v>2088.24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21</v>
      </c>
      <c r="B29" s="30">
        <f aca="true" t="shared" si="6" ref="B29:J29">+B30+B35+B47</f>
        <v>1616160.13</v>
      </c>
      <c r="C29" s="30">
        <f t="shared" si="6"/>
        <v>1568116.03</v>
      </c>
      <c r="D29" s="30">
        <f t="shared" si="6"/>
        <v>1751279.3699999999</v>
      </c>
      <c r="E29" s="30">
        <f t="shared" si="6"/>
        <v>1062685.85</v>
      </c>
      <c r="F29" s="30">
        <f t="shared" si="6"/>
        <v>1210523.72</v>
      </c>
      <c r="G29" s="30">
        <f t="shared" si="6"/>
        <v>1219243.5899999999</v>
      </c>
      <c r="H29" s="30">
        <f t="shared" si="6"/>
        <v>1209995.89</v>
      </c>
      <c r="I29" s="30">
        <f t="shared" si="6"/>
        <v>1631118.17</v>
      </c>
      <c r="J29" s="30">
        <f t="shared" si="6"/>
        <v>557747.38</v>
      </c>
      <c r="K29" s="30">
        <f aca="true" t="shared" si="7" ref="K29:K37">SUM(B29:J29)</f>
        <v>11826870.130000003</v>
      </c>
      <c r="L29"/>
      <c r="M29"/>
      <c r="N29"/>
    </row>
    <row r="30" spans="1:14" ht="16.5" customHeight="1">
      <c r="A30" s="18" t="s">
        <v>20</v>
      </c>
      <c r="B30" s="30">
        <f aca="true" t="shared" si="8" ref="B30:J30">B31+B32+B33+B34</f>
        <v>-147045.37</v>
      </c>
      <c r="C30" s="30">
        <f t="shared" si="8"/>
        <v>-100688.70000000001</v>
      </c>
      <c r="D30" s="30">
        <f t="shared" si="8"/>
        <v>-114382.35</v>
      </c>
      <c r="E30" s="30">
        <f t="shared" si="8"/>
        <v>-123130.04999999999</v>
      </c>
      <c r="F30" s="30">
        <f t="shared" si="8"/>
        <v>-68015.2</v>
      </c>
      <c r="G30" s="30">
        <f t="shared" si="8"/>
        <v>-102671.28</v>
      </c>
      <c r="H30" s="30">
        <f t="shared" si="8"/>
        <v>-48985.32000000001</v>
      </c>
      <c r="I30" s="30">
        <f t="shared" si="8"/>
        <v>-122399.63</v>
      </c>
      <c r="J30" s="30">
        <f t="shared" si="8"/>
        <v>-26651.920000000002</v>
      </c>
      <c r="K30" s="30">
        <f t="shared" si="7"/>
        <v>-853969.8200000001</v>
      </c>
      <c r="L30"/>
      <c r="M30"/>
      <c r="N30"/>
    </row>
    <row r="31" spans="1:14" s="23" customFormat="1" ht="16.5" customHeight="1">
      <c r="A31" s="29" t="s">
        <v>54</v>
      </c>
      <c r="B31" s="30">
        <f>-ROUND((B9)*$E$3,2)</f>
        <v>-94912.4</v>
      </c>
      <c r="C31" s="30">
        <f aca="true" t="shared" si="9" ref="C31:J31">-ROUND((C9)*$E$3,2)</f>
        <v>-93759.6</v>
      </c>
      <c r="D31" s="30">
        <f t="shared" si="9"/>
        <v>-95730.8</v>
      </c>
      <c r="E31" s="30">
        <f t="shared" si="9"/>
        <v>-62097.2</v>
      </c>
      <c r="F31" s="30">
        <f t="shared" si="9"/>
        <v>-68015.2</v>
      </c>
      <c r="G31" s="30">
        <f t="shared" si="9"/>
        <v>-37215.2</v>
      </c>
      <c r="H31" s="30">
        <f t="shared" si="9"/>
        <v>-35648.8</v>
      </c>
      <c r="I31" s="30">
        <f t="shared" si="9"/>
        <v>-101587.2</v>
      </c>
      <c r="J31" s="30">
        <f t="shared" si="9"/>
        <v>-20231.2</v>
      </c>
      <c r="K31" s="30">
        <f t="shared" si="7"/>
        <v>-609197.6</v>
      </c>
      <c r="L31" s="28"/>
      <c r="M31"/>
      <c r="N31"/>
    </row>
    <row r="32" spans="1:14" ht="16.5" customHeight="1">
      <c r="A32" s="25" t="s">
        <v>19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30">
        <v>-462</v>
      </c>
      <c r="C33" s="30">
        <v>-308</v>
      </c>
      <c r="D33" s="30">
        <v>-246.4</v>
      </c>
      <c r="E33" s="30">
        <v>-123.2</v>
      </c>
      <c r="F33" s="26">
        <v>0</v>
      </c>
      <c r="G33" s="30">
        <v>-92.4</v>
      </c>
      <c r="H33" s="30">
        <v>-16.55</v>
      </c>
      <c r="I33" s="30">
        <v>-25.82</v>
      </c>
      <c r="J33" s="30">
        <v>-7.97</v>
      </c>
      <c r="K33" s="30">
        <f t="shared" si="7"/>
        <v>-1282.34</v>
      </c>
      <c r="L33"/>
      <c r="M33"/>
      <c r="N33"/>
    </row>
    <row r="34" spans="1:14" ht="16.5" customHeight="1">
      <c r="A34" s="25" t="s">
        <v>17</v>
      </c>
      <c r="B34" s="30">
        <v>-51670.97</v>
      </c>
      <c r="C34" s="30">
        <v>-6621.1</v>
      </c>
      <c r="D34" s="30">
        <v>-18405.15</v>
      </c>
      <c r="E34" s="30">
        <v>-60909.65</v>
      </c>
      <c r="F34" s="26">
        <v>0</v>
      </c>
      <c r="G34" s="30">
        <v>-65363.68</v>
      </c>
      <c r="H34" s="30">
        <v>-13319.97</v>
      </c>
      <c r="I34" s="30">
        <v>-20786.61</v>
      </c>
      <c r="J34" s="30">
        <v>-6412.75</v>
      </c>
      <c r="K34" s="30">
        <f t="shared" si="7"/>
        <v>-243489.88</v>
      </c>
      <c r="L34"/>
      <c r="M34"/>
      <c r="N34"/>
    </row>
    <row r="35" spans="1:14" s="23" customFormat="1" ht="16.5" customHeight="1">
      <c r="A35" s="18" t="s">
        <v>16</v>
      </c>
      <c r="B35" s="27">
        <f aca="true" t="shared" si="10" ref="B35:J35">SUM(B36:B45)</f>
        <v>-14602.46</v>
      </c>
      <c r="C35" s="27">
        <f t="shared" si="10"/>
        <v>-38213.57</v>
      </c>
      <c r="D35" s="27">
        <f t="shared" si="10"/>
        <v>-88553.97000000006</v>
      </c>
      <c r="E35" s="27">
        <f t="shared" si="10"/>
        <v>-4536.410000000056</v>
      </c>
      <c r="F35" s="27">
        <f t="shared" si="10"/>
        <v>-11369.29</v>
      </c>
      <c r="G35" s="27">
        <f t="shared" si="10"/>
        <v>-75237.59</v>
      </c>
      <c r="H35" s="27">
        <f t="shared" si="10"/>
        <v>-18909.719999999987</v>
      </c>
      <c r="I35" s="27">
        <f t="shared" si="10"/>
        <v>-6827.17</v>
      </c>
      <c r="J35" s="27">
        <f t="shared" si="10"/>
        <v>-9201.599999999977</v>
      </c>
      <c r="K35" s="30">
        <f t="shared" si="7"/>
        <v>-267451.78000000014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27">
        <v>-20602.08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-5964.2</v>
      </c>
      <c r="K36" s="30">
        <f t="shared" si="7"/>
        <v>-26566.280000000002</v>
      </c>
      <c r="L36"/>
      <c r="M36"/>
      <c r="N36"/>
    </row>
    <row r="37" spans="1:14" ht="16.5" customHeight="1">
      <c r="A37" s="25" t="s">
        <v>14</v>
      </c>
      <c r="B37" s="27">
        <v>-7815.3</v>
      </c>
      <c r="C37" s="27">
        <v>-31799.77</v>
      </c>
      <c r="D37" s="27">
        <v>-60057.98</v>
      </c>
      <c r="E37" s="27">
        <v>263.94</v>
      </c>
      <c r="F37" s="27">
        <v>-6488.93</v>
      </c>
      <c r="G37" s="27">
        <v>-69917.2</v>
      </c>
      <c r="H37" s="27">
        <v>-13989.36</v>
      </c>
      <c r="I37" s="27">
        <v>0</v>
      </c>
      <c r="J37" s="27">
        <v>-903.9</v>
      </c>
      <c r="K37" s="30">
        <f t="shared" si="7"/>
        <v>-190708.49999999997</v>
      </c>
      <c r="L37"/>
      <c r="M37"/>
      <c r="N37"/>
    </row>
    <row r="38" spans="1:14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9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65</v>
      </c>
      <c r="B43" s="17">
        <v>0</v>
      </c>
      <c r="C43" s="17">
        <v>0</v>
      </c>
      <c r="D43" s="27">
        <v>1350000</v>
      </c>
      <c r="E43" s="27">
        <v>765000</v>
      </c>
      <c r="F43" s="17">
        <v>0</v>
      </c>
      <c r="G43" s="17">
        <v>0</v>
      </c>
      <c r="H43" s="27">
        <v>891000</v>
      </c>
      <c r="I43" s="17">
        <v>0</v>
      </c>
      <c r="J43" s="27">
        <v>427500</v>
      </c>
      <c r="K43" s="27">
        <f>SUM(B43:J43)</f>
        <v>3433500</v>
      </c>
      <c r="L43" s="24"/>
      <c r="M43"/>
      <c r="N43"/>
    </row>
    <row r="44" spans="1:14" s="23" customFormat="1" ht="16.5" customHeight="1">
      <c r="A44" s="25" t="s">
        <v>66</v>
      </c>
      <c r="B44" s="17">
        <v>0</v>
      </c>
      <c r="C44" s="17">
        <v>0</v>
      </c>
      <c r="D44" s="27">
        <v>-1350000</v>
      </c>
      <c r="E44" s="27">
        <v>-765000</v>
      </c>
      <c r="F44" s="17">
        <v>0</v>
      </c>
      <c r="G44" s="17">
        <v>0</v>
      </c>
      <c r="H44" s="27">
        <v>-891000</v>
      </c>
      <c r="I44" s="17">
        <v>0</v>
      </c>
      <c r="J44" s="27">
        <v>-427500</v>
      </c>
      <c r="K44" s="27">
        <f>SUM(B44:J44)</f>
        <v>-3433500</v>
      </c>
      <c r="L44" s="24"/>
      <c r="M44"/>
      <c r="N44"/>
    </row>
    <row r="45" spans="1:14" s="23" customFormat="1" ht="16.5" customHeight="1">
      <c r="A45" s="25" t="s">
        <v>67</v>
      </c>
      <c r="B45" s="27">
        <v>-6787.16</v>
      </c>
      <c r="C45" s="27">
        <v>-6413.8</v>
      </c>
      <c r="D45" s="27">
        <v>-7893.91</v>
      </c>
      <c r="E45" s="27">
        <v>-4800.35</v>
      </c>
      <c r="F45" s="27">
        <v>-4880.36</v>
      </c>
      <c r="G45" s="27">
        <v>-5320.39</v>
      </c>
      <c r="H45" s="27">
        <v>-4920.36</v>
      </c>
      <c r="I45" s="27">
        <v>-6827.17</v>
      </c>
      <c r="J45" s="27">
        <v>-2333.5</v>
      </c>
      <c r="K45" s="27">
        <f>SUM(B45:J45)</f>
        <v>-50177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74</v>
      </c>
      <c r="B47" s="27">
        <v>1777807.96</v>
      </c>
      <c r="C47" s="27">
        <v>1707018.3</v>
      </c>
      <c r="D47" s="27">
        <v>1954215.69</v>
      </c>
      <c r="E47" s="27">
        <v>1190352.31</v>
      </c>
      <c r="F47" s="27">
        <v>1289908.21</v>
      </c>
      <c r="G47" s="27">
        <v>1397152.46</v>
      </c>
      <c r="H47" s="27">
        <v>1277890.93</v>
      </c>
      <c r="I47" s="27">
        <v>1760344.97</v>
      </c>
      <c r="J47" s="27">
        <v>593600.9</v>
      </c>
      <c r="K47" s="27">
        <f>SUM(B47:J47)</f>
        <v>12948291.73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 aca="true" t="shared" si="11" ref="B49:J49">IF(B18+B29+B50&lt;0,0,B18+B29+B50)</f>
        <v>3119059.44</v>
      </c>
      <c r="C49" s="27">
        <f t="shared" si="11"/>
        <v>2989158.12</v>
      </c>
      <c r="D49" s="27">
        <f t="shared" si="11"/>
        <v>3497791.04</v>
      </c>
      <c r="E49" s="27">
        <f t="shared" si="11"/>
        <v>2126356.44</v>
      </c>
      <c r="F49" s="27">
        <f t="shared" si="11"/>
        <v>2292203.66</v>
      </c>
      <c r="G49" s="27">
        <f t="shared" si="11"/>
        <v>2395840.94</v>
      </c>
      <c r="H49" s="27">
        <f t="shared" si="11"/>
        <v>2300712.7199999997</v>
      </c>
      <c r="I49" s="27">
        <f t="shared" si="11"/>
        <v>3143985.46</v>
      </c>
      <c r="J49" s="27">
        <f t="shared" si="11"/>
        <v>1075609.12</v>
      </c>
      <c r="K49" s="20">
        <f>SUM(B49:J49)</f>
        <v>22940716.94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 aca="true" t="shared" si="12" ref="B51:J51">IF(B18+B29+B50&gt;0,0,B18+B29+B50)</f>
        <v>0</v>
      </c>
      <c r="C51" s="27">
        <f t="shared" si="12"/>
        <v>0</v>
      </c>
      <c r="D51" s="27">
        <f t="shared" si="12"/>
        <v>0</v>
      </c>
      <c r="E51" s="27">
        <f t="shared" si="12"/>
        <v>0</v>
      </c>
      <c r="F51" s="27">
        <f t="shared" si="12"/>
        <v>0</v>
      </c>
      <c r="G51" s="27">
        <f t="shared" si="12"/>
        <v>0</v>
      </c>
      <c r="H51" s="27">
        <f t="shared" si="12"/>
        <v>0</v>
      </c>
      <c r="I51" s="27">
        <f t="shared" si="12"/>
        <v>0</v>
      </c>
      <c r="J51" s="27">
        <f t="shared" si="12"/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3" ref="B55:J55">SUM(B56:B67)</f>
        <v>3119059.45</v>
      </c>
      <c r="C55" s="10">
        <f t="shared" si="13"/>
        <v>2989158.12</v>
      </c>
      <c r="D55" s="10">
        <f t="shared" si="13"/>
        <v>3497791.04</v>
      </c>
      <c r="E55" s="10">
        <f t="shared" si="13"/>
        <v>2126356.44</v>
      </c>
      <c r="F55" s="10">
        <f t="shared" si="13"/>
        <v>2292203.66</v>
      </c>
      <c r="G55" s="10">
        <f t="shared" si="13"/>
        <v>2395840.94</v>
      </c>
      <c r="H55" s="10">
        <f t="shared" si="13"/>
        <v>2300712.72</v>
      </c>
      <c r="I55" s="10">
        <f>SUM(I56:I68)</f>
        <v>3143985.46</v>
      </c>
      <c r="J55" s="10">
        <f t="shared" si="13"/>
        <v>1075609.12</v>
      </c>
      <c r="K55" s="5">
        <f>SUM(K56:K68)</f>
        <v>22940716.95</v>
      </c>
      <c r="L55" s="9"/>
    </row>
    <row r="56" spans="1:11" ht="16.5" customHeight="1">
      <c r="A56" s="7" t="s">
        <v>55</v>
      </c>
      <c r="B56" s="8">
        <v>2731126.29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4" ref="K56:K67">SUM(B56:J56)</f>
        <v>2731126.29</v>
      </c>
    </row>
    <row r="57" spans="1:11" ht="16.5" customHeight="1">
      <c r="A57" s="7" t="s">
        <v>56</v>
      </c>
      <c r="B57" s="8">
        <v>387933.16000000003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387933.16000000003</v>
      </c>
    </row>
    <row r="58" spans="1:11" ht="16.5" customHeight="1">
      <c r="A58" s="7" t="s">
        <v>4</v>
      </c>
      <c r="B58" s="6">
        <v>0</v>
      </c>
      <c r="C58" s="8">
        <v>2989158.12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2989158.12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3497791.04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3497791.04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2126356.44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2126356.44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2292203.66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2292203.66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2395840.94</v>
      </c>
      <c r="H62" s="6">
        <v>0</v>
      </c>
      <c r="I62" s="6">
        <v>0</v>
      </c>
      <c r="J62" s="6">
        <v>0</v>
      </c>
      <c r="K62" s="5">
        <f t="shared" si="14"/>
        <v>2395840.94</v>
      </c>
    </row>
    <row r="63" spans="1:11" ht="16.5" customHeight="1">
      <c r="A63" s="7" t="s">
        <v>48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2300712.72</v>
      </c>
      <c r="I63" s="6">
        <v>0</v>
      </c>
      <c r="J63" s="6">
        <v>0</v>
      </c>
      <c r="K63" s="5">
        <f t="shared" si="14"/>
        <v>2300712.72</v>
      </c>
    </row>
    <row r="64" spans="1:11" ht="16.5" customHeight="1">
      <c r="A64" s="7" t="s">
        <v>49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50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1150008.95</v>
      </c>
      <c r="J65" s="6">
        <v>0</v>
      </c>
      <c r="K65" s="5">
        <f t="shared" si="14"/>
        <v>1150008.95</v>
      </c>
    </row>
    <row r="66" spans="1:11" ht="16.5" customHeight="1">
      <c r="A66" s="7" t="s">
        <v>51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1993976.51</v>
      </c>
      <c r="J66" s="6">
        <v>0</v>
      </c>
      <c r="K66" s="5">
        <f t="shared" si="14"/>
        <v>1993976.51</v>
      </c>
    </row>
    <row r="67" spans="1:11" ht="16.5" customHeight="1">
      <c r="A67" s="7" t="s">
        <v>52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1075609.12</v>
      </c>
      <c r="K67" s="5">
        <f t="shared" si="14"/>
        <v>1075609.12</v>
      </c>
    </row>
    <row r="68" spans="1:11" ht="18" customHeight="1">
      <c r="A68" s="4" t="s">
        <v>63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>
      <c r="A69" s="57" t="s">
        <v>75</v>
      </c>
    </row>
    <row r="70" ht="18" customHeight="1">
      <c r="A70" s="57" t="s">
        <v>76</v>
      </c>
    </row>
    <row r="71" ht="18" customHeight="1"/>
    <row r="72" ht="14.25">
      <c r="I72" s="58"/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2022-04-18T19:53:01Z</dcterms:modified>
  <cp:category/>
  <cp:version/>
  <cp:contentType/>
  <cp:contentStatus/>
</cp:coreProperties>
</file>