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<sst xmlns="http://schemas.openxmlformats.org/spreadsheetml/2006/main" count="81" uniqueCount="80">
  <si>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</si>
  <si>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</si>
  <si>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</si>
  <si>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</si>
  <si>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</si>
  <si>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</si>
  <si>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</si>
  <si>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</si>
  <si>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</si>
  <si>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</si>
  <si>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</si>
  <si>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</si>
  <si>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</si>
  <si>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</si>
  <si>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</si>
  <si>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</si>
  <si>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</si>
  <si>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</si>
  <si>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</si>
  <si>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</si>
  <si>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</si>
  <si>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</si>
  <si>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</si>
  <si>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</si>
  <si>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</si>
  <si>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</si>
  <si>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</si>
  <si>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</si>
  <si>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</si>
  <si>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</si>
  <si>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</si>
  <si>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</si>
  <si>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</si>
  <si>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</si>
  <si>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</si>
  <si>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</si>
  <si>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</si>
  <si>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</si>
  <si>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</si>
  <si>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</si>
  <si>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</si>
  <si>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</si>
  <si>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</si>
  <si>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</si>
  <si>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</si>
  <si>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</si>
  <si>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</si>
  <si>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</si>
  <si>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</si>
  <si>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</si>
  <si>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</si>
  <si>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</si>
  <si>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</si>
  <si>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</si>
  <si>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</si>
  <si>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</si>
  <si>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</si>
  <si>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</si>
  <si>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</si>
  <si>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</si>
  <si>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</si>
  <si>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</si>
  <si>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</si>
  <si>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</si>
  <si>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</si>
  <si>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</si>
  <si>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</si>
  <si>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</si>
  <si>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</si>
  <si>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</si>
  <si>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02/04/22 - VENCIMENTO 08/04/22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</si>
  <si>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</si>
  <si>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</si>
  <si>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</si>
  <si>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</si>
  <si>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</si>
  <si>
    <t>5.2.9. Ajuste de Cronograma (+)</t>
  </si>
  <si>
    <t>5.2.10. Ajuste de Cronograma (-)</t>
  </si>
  <si>
    <t>5.2.11. Desconto do Saldo Remanescente de Investimento em SMGO</t>
  </si>
  <si>
    <t>7.15. Consórcio KBPX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</si>
</sst>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9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66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4" fillId="0" borderId="1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left" vertical="center" indent="1"/>
    </xf>
    <xf numFmtId="165" fontId="34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wrapText="1" indent="1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1"/>
    </xf>
    <xf numFmtId="166" fontId="34" fillId="0" borderId="4" xfId="46" applyNumberFormat="1" applyFont="1" applyFill="1" applyBorder="1" applyAlignment="1">
      <alignment horizontal="center" vertical="center"/>
    </xf>
    <xf numFmtId="167" fontId="34" fillId="0" borderId="4" xfId="46" applyNumberFormat="1" applyFont="1" applyFill="1" applyBorder="1" applyAlignment="1">
      <alignment horizontal="center" vertical="center"/>
    </xf>
    <xf numFmtId="167" fontId="34" fillId="0" borderId="4" xfId="53" applyNumberFormat="1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2"/>
    </xf>
    <xf numFmtId="0" fontId="34" fillId="0" borderId="4" xfId="0" applyFont="1" applyFill="1" applyBorder="1" applyAlignment="1">
      <alignment horizontal="left" vertical="center" indent="2"/>
    </xf>
    <xf numFmtId="164" fontId="34" fillId="0" borderId="4" xfId="53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4" fontId="34" fillId="35" borderId="4" xfId="53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2"/>
    </xf>
    <xf numFmtId="164" fontId="34" fillId="0" borderId="1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3"/>
    </xf>
    <xf numFmtId="168" fontId="34" fillId="35" borderId="4" xfId="46" applyNumberFormat="1" applyFont="1" applyFill="1" applyBorder="1" applyAlignment="1">
      <alignment vertical="center"/>
    </xf>
    <xf numFmtId="164" fontId="34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4" fillId="0" borderId="4" xfId="46" applyFont="1" applyFill="1" applyBorder="1" applyAlignment="1">
      <alignment vertical="center"/>
    </xf>
    <xf numFmtId="168" fontId="34" fillId="0" borderId="4" xfId="46" applyNumberFormat="1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left" vertical="center" indent="1"/>
    </xf>
    <xf numFmtId="164" fontId="34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4" fillId="0" borderId="14" xfId="53" applyFont="1" applyFill="1" applyBorder="1" applyAlignment="1">
      <alignment horizontal="center"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170" fontId="34" fillId="0" borderId="4" xfId="46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57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60</v>
      </c>
      <c r="D5" s="6" t="s">
        <v>5</v>
      </c>
      <c r="E5" s="7" t="s">
        <v>61</v>
      </c>
      <c r="F5" s="7" t="s">
        <v>62</v>
      </c>
      <c r="G5" s="7" t="s">
        <v>63</v>
      </c>
      <c r="H5" s="7" t="s">
        <v>64</v>
      </c>
      <c r="I5" s="6" t="s">
        <v>6</v>
      </c>
      <c r="J5" s="6" t="s">
        <v>65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45049</v>
      </c>
      <c r="C7" s="10">
        <f>C8+C11</f>
        <v>56909</v>
      </c>
      <c r="D7" s="10">
        <f aca="true" t="shared" si="0" ref="D7:K7">D8+D11</f>
        <v>178004</v>
      </c>
      <c r="E7" s="10">
        <f t="shared" si="0"/>
        <v>154262</v>
      </c>
      <c r="F7" s="10">
        <f t="shared" si="0"/>
        <v>153804</v>
      </c>
      <c r="G7" s="10">
        <f t="shared" si="0"/>
        <v>70001</v>
      </c>
      <c r="H7" s="10">
        <f t="shared" si="0"/>
        <v>34403</v>
      </c>
      <c r="I7" s="10">
        <f t="shared" si="0"/>
        <v>64004</v>
      </c>
      <c r="J7" s="10">
        <f t="shared" si="0"/>
        <v>46174</v>
      </c>
      <c r="K7" s="10">
        <f t="shared" si="0"/>
        <v>120322</v>
      </c>
      <c r="L7" s="10">
        <f>SUM(B7:K7)</f>
        <v>922932</v>
      </c>
      <c r="M7" s="11"/>
    </row>
    <row r="8" spans="1:13" ht="17.25" customHeight="1">
      <c r="A8" s="12" t="s">
        <v>18</v>
      </c>
      <c r="B8" s="13">
        <f>B9+B10</f>
        <v>4481</v>
      </c>
      <c r="C8" s="13">
        <f aca="true" t="shared" si="1" ref="C8:K8">C9+C10</f>
        <v>4866</v>
      </c>
      <c r="D8" s="13">
        <f t="shared" si="1"/>
        <v>15978</v>
      </c>
      <c r="E8" s="13">
        <f t="shared" si="1"/>
        <v>12271</v>
      </c>
      <c r="F8" s="13">
        <f t="shared" si="1"/>
        <v>11110</v>
      </c>
      <c r="G8" s="13">
        <f t="shared" si="1"/>
        <v>6610</v>
      </c>
      <c r="H8" s="13">
        <f t="shared" si="1"/>
        <v>2781</v>
      </c>
      <c r="I8" s="13">
        <f t="shared" si="1"/>
        <v>3756</v>
      </c>
      <c r="J8" s="13">
        <f t="shared" si="1"/>
        <v>3584</v>
      </c>
      <c r="K8" s="13">
        <f t="shared" si="1"/>
        <v>9028</v>
      </c>
      <c r="L8" s="13">
        <f>SUM(B8:K8)</f>
        <v>74465</v>
      </c>
      <c r="M8"/>
    </row>
    <row r="9" spans="1:13" ht="17.25" customHeight="1">
      <c r="A9" s="14" t="s">
        <v>19</v>
      </c>
      <c r="B9" s="15">
        <v>4480</v>
      </c>
      <c r="C9" s="15">
        <v>4866</v>
      </c>
      <c r="D9" s="15">
        <v>15978</v>
      </c>
      <c r="E9" s="15">
        <v>12271</v>
      </c>
      <c r="F9" s="15">
        <v>11110</v>
      </c>
      <c r="G9" s="15">
        <v>6610</v>
      </c>
      <c r="H9" s="15">
        <v>2766</v>
      </c>
      <c r="I9" s="15">
        <v>3756</v>
      </c>
      <c r="J9" s="15">
        <v>3584</v>
      </c>
      <c r="K9" s="15">
        <v>9028</v>
      </c>
      <c r="L9" s="13">
        <f>SUM(B9:K9)</f>
        <v>74449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15</v>
      </c>
      <c r="I10" s="15">
        <v>0</v>
      </c>
      <c r="J10" s="15">
        <v>0</v>
      </c>
      <c r="K10" s="15">
        <v>0</v>
      </c>
      <c r="L10" s="13">
        <f>SUM(B10:K10)</f>
        <v>16</v>
      </c>
      <c r="M10"/>
    </row>
    <row r="11" spans="1:13" ht="17.25" customHeight="1">
      <c r="A11" s="12" t="s">
        <v>21</v>
      </c>
      <c r="B11" s="15">
        <v>40568</v>
      </c>
      <c r="C11" s="15">
        <v>52043</v>
      </c>
      <c r="D11" s="15">
        <v>162026</v>
      </c>
      <c r="E11" s="15">
        <v>141991</v>
      </c>
      <c r="F11" s="15">
        <v>142694</v>
      </c>
      <c r="G11" s="15">
        <v>63391</v>
      </c>
      <c r="H11" s="15">
        <v>31622</v>
      </c>
      <c r="I11" s="15">
        <v>60248</v>
      </c>
      <c r="J11" s="15">
        <v>42590</v>
      </c>
      <c r="K11" s="15">
        <v>111294</v>
      </c>
      <c r="L11" s="13">
        <f>SUM(B11:K11)</f>
        <v>848467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6.1663</v>
      </c>
      <c r="C13" s="20">
        <v>3.3567</v>
      </c>
      <c r="D13" s="20">
        <v>3.9951</v>
      </c>
      <c r="E13" s="20">
        <v>4.0468</v>
      </c>
      <c r="F13" s="20">
        <v>3.5756</v>
      </c>
      <c r="G13" s="20">
        <v>3.9316</v>
      </c>
      <c r="H13" s="20">
        <v>4.3308</v>
      </c>
      <c r="I13" s="20">
        <v>3.5907</v>
      </c>
      <c r="J13" s="20">
        <v>3.8671</v>
      </c>
      <c r="K13" s="20">
        <v>3.1579</v>
      </c>
      <c r="L13" s="18"/>
      <c r="M13"/>
    </row>
    <row r="14" spans="1:13" ht="17.25" customHeight="1">
      <c r="A14" s="19" t="s">
        <v>71</v>
      </c>
      <c r="B14" s="20">
        <v>0.3058</v>
      </c>
      <c r="C14" s="20">
        <v>0.183</v>
      </c>
      <c r="D14" s="20">
        <v>0.2178</v>
      </c>
      <c r="E14" s="20">
        <v>0.2206</v>
      </c>
      <c r="F14" s="20">
        <v>0.1949</v>
      </c>
      <c r="G14" s="20">
        <v>0.2143</v>
      </c>
      <c r="H14" s="20">
        <v>0.2361</v>
      </c>
      <c r="I14" s="20">
        <v>0.1957</v>
      </c>
      <c r="J14" s="20">
        <v>0.2108</v>
      </c>
      <c r="K14" s="20">
        <v>0.1721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1.325896136958265</v>
      </c>
      <c r="C16" s="22">
        <v>1.246138451960249</v>
      </c>
      <c r="D16" s="22">
        <v>1.117163417224949</v>
      </c>
      <c r="E16" s="22">
        <v>1.120677474795064</v>
      </c>
      <c r="F16" s="22">
        <v>1.233785997863882</v>
      </c>
      <c r="G16" s="22">
        <v>1.251770009764899</v>
      </c>
      <c r="H16" s="22">
        <v>1.192512514288644</v>
      </c>
      <c r="I16" s="22">
        <v>1.209773686133275</v>
      </c>
      <c r="J16" s="22">
        <v>1.342730061492815</v>
      </c>
      <c r="K16" s="22">
        <v>1.110820920172551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72</v>
      </c>
      <c r="B18" s="25">
        <f>SUM(B19:B26)</f>
        <v>389554.18</v>
      </c>
      <c r="C18" s="25">
        <f aca="true" t="shared" si="2" ref="C18:K18">SUM(C19:C26)</f>
        <v>258771.39</v>
      </c>
      <c r="D18" s="25">
        <f t="shared" si="2"/>
        <v>871553.56</v>
      </c>
      <c r="E18" s="25">
        <f t="shared" si="2"/>
        <v>762091.79</v>
      </c>
      <c r="F18" s="25">
        <f t="shared" si="2"/>
        <v>744534.3499999999</v>
      </c>
      <c r="G18" s="25">
        <f t="shared" si="2"/>
        <v>378674.61999999994</v>
      </c>
      <c r="H18" s="25">
        <f t="shared" si="2"/>
        <v>196971.34999999998</v>
      </c>
      <c r="I18" s="25">
        <f t="shared" si="2"/>
        <v>300386.17999999993</v>
      </c>
      <c r="J18" s="25">
        <f t="shared" si="2"/>
        <v>264033.82</v>
      </c>
      <c r="K18" s="25">
        <f t="shared" si="2"/>
        <v>459750.02999999997</v>
      </c>
      <c r="L18" s="25">
        <f>SUM(B18:K18)</f>
        <v>4626321.27</v>
      </c>
      <c r="M18"/>
    </row>
    <row r="19" spans="1:13" ht="17.25" customHeight="1">
      <c r="A19" s="26" t="s">
        <v>24</v>
      </c>
      <c r="B19" s="60">
        <f>ROUND((B13+B14)*B7,2)</f>
        <v>291561.63</v>
      </c>
      <c r="C19" s="60">
        <f aca="true" t="shared" si="3" ref="C19:K19">ROUND((C13+C14)*C7,2)</f>
        <v>201440.79</v>
      </c>
      <c r="D19" s="60">
        <f t="shared" si="3"/>
        <v>749913.05</v>
      </c>
      <c r="E19" s="60">
        <f t="shared" si="3"/>
        <v>658297.66</v>
      </c>
      <c r="F19" s="60">
        <f t="shared" si="3"/>
        <v>579917.98</v>
      </c>
      <c r="G19" s="60">
        <f t="shared" si="3"/>
        <v>290217.15</v>
      </c>
      <c r="H19" s="60">
        <f t="shared" si="3"/>
        <v>157115.06</v>
      </c>
      <c r="I19" s="60">
        <f t="shared" si="3"/>
        <v>242344.75</v>
      </c>
      <c r="J19" s="60">
        <f t="shared" si="3"/>
        <v>188292.95</v>
      </c>
      <c r="K19" s="60">
        <f t="shared" si="3"/>
        <v>400672.26</v>
      </c>
      <c r="L19" s="33">
        <f>SUM(B19:K19)</f>
        <v>3759773.2800000003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95018.81</v>
      </c>
      <c r="C20" s="33">
        <f t="shared" si="4"/>
        <v>49582.32</v>
      </c>
      <c r="D20" s="33">
        <f t="shared" si="4"/>
        <v>87862.38</v>
      </c>
      <c r="E20" s="33">
        <f t="shared" si="4"/>
        <v>79441.7</v>
      </c>
      <c r="F20" s="33">
        <f t="shared" si="4"/>
        <v>135576.7</v>
      </c>
      <c r="G20" s="33">
        <f t="shared" si="4"/>
        <v>73067.97</v>
      </c>
      <c r="H20" s="33">
        <f t="shared" si="4"/>
        <v>30246.62</v>
      </c>
      <c r="I20" s="33">
        <f t="shared" si="4"/>
        <v>50837.55</v>
      </c>
      <c r="J20" s="33">
        <f t="shared" si="4"/>
        <v>64533.65</v>
      </c>
      <c r="K20" s="33">
        <f t="shared" si="4"/>
        <v>44402.87</v>
      </c>
      <c r="L20" s="33">
        <f aca="true" t="shared" si="5" ref="L19:L26">SUM(B20:K20)</f>
        <v>710570.5700000001</v>
      </c>
      <c r="M20"/>
    </row>
    <row r="21" spans="1:13" ht="17.25" customHeight="1">
      <c r="A21" s="27" t="s">
        <v>26</v>
      </c>
      <c r="B21" s="33">
        <v>500.67</v>
      </c>
      <c r="C21" s="33">
        <v>5557.4</v>
      </c>
      <c r="D21" s="33">
        <v>28501.27</v>
      </c>
      <c r="E21" s="33">
        <v>19471.37</v>
      </c>
      <c r="F21" s="33">
        <v>25637.37</v>
      </c>
      <c r="G21" s="33">
        <v>14399.79</v>
      </c>
      <c r="H21" s="33">
        <v>7541.74</v>
      </c>
      <c r="I21" s="33">
        <v>4906.53</v>
      </c>
      <c r="J21" s="33">
        <v>7359.8</v>
      </c>
      <c r="K21" s="33">
        <v>10413.86</v>
      </c>
      <c r="L21" s="33">
        <f t="shared" si="5"/>
        <v>124289.8</v>
      </c>
      <c r="M21"/>
    </row>
    <row r="22" spans="1:13" ht="17.25" customHeight="1">
      <c r="A22" s="27" t="s">
        <v>27</v>
      </c>
      <c r="B22" s="33">
        <v>1524.74</v>
      </c>
      <c r="C22" s="29">
        <v>1524.74</v>
      </c>
      <c r="D22" s="29">
        <v>3049.48</v>
      </c>
      <c r="E22" s="29">
        <v>3049.48</v>
      </c>
      <c r="F22" s="33">
        <v>1524.74</v>
      </c>
      <c r="G22" s="29">
        <v>0</v>
      </c>
      <c r="H22" s="33">
        <v>1524.74</v>
      </c>
      <c r="I22" s="29">
        <v>1524.74</v>
      </c>
      <c r="J22" s="29">
        <v>3049.48</v>
      </c>
      <c r="K22" s="29">
        <v>3049.48</v>
      </c>
      <c r="L22" s="33">
        <f t="shared" si="5"/>
        <v>19821.62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0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0</v>
      </c>
      <c r="M23"/>
    </row>
    <row r="24" spans="1:13" ht="17.25" customHeight="1">
      <c r="A24" s="27" t="s">
        <v>73</v>
      </c>
      <c r="B24" s="33">
        <v>529.95</v>
      </c>
      <c r="C24" s="33">
        <v>352.5</v>
      </c>
      <c r="D24" s="33">
        <v>1187</v>
      </c>
      <c r="E24" s="33">
        <v>1035.93</v>
      </c>
      <c r="F24" s="33">
        <v>1011.95</v>
      </c>
      <c r="G24" s="33">
        <v>515.57</v>
      </c>
      <c r="H24" s="33">
        <v>268.57</v>
      </c>
      <c r="I24" s="33">
        <v>407.66</v>
      </c>
      <c r="J24" s="33">
        <v>359.7</v>
      </c>
      <c r="K24" s="33">
        <v>625.87</v>
      </c>
      <c r="L24" s="33">
        <f t="shared" si="5"/>
        <v>6294.699999999999</v>
      </c>
      <c r="M24"/>
    </row>
    <row r="25" spans="1:13" ht="17.25" customHeight="1">
      <c r="A25" s="27" t="s">
        <v>74</v>
      </c>
      <c r="B25" s="33">
        <v>289.02</v>
      </c>
      <c r="C25" s="33">
        <v>217.88</v>
      </c>
      <c r="D25" s="33">
        <v>709.42</v>
      </c>
      <c r="E25" s="33">
        <v>542.53</v>
      </c>
      <c r="F25" s="33">
        <v>591.77</v>
      </c>
      <c r="G25" s="33">
        <v>330.22</v>
      </c>
      <c r="H25" s="33">
        <v>187.26</v>
      </c>
      <c r="I25" s="33">
        <v>248.47</v>
      </c>
      <c r="J25" s="33">
        <v>300.48</v>
      </c>
      <c r="K25" s="33">
        <v>400.89</v>
      </c>
      <c r="L25" s="33">
        <f t="shared" si="5"/>
        <v>3817.94</v>
      </c>
      <c r="M25"/>
    </row>
    <row r="26" spans="1:13" ht="17.25" customHeight="1">
      <c r="A26" s="27" t="s">
        <v>75</v>
      </c>
      <c r="B26" s="33">
        <v>129.36</v>
      </c>
      <c r="C26" s="33">
        <v>95.76</v>
      </c>
      <c r="D26" s="33">
        <v>330.96</v>
      </c>
      <c r="E26" s="33">
        <v>253.12</v>
      </c>
      <c r="F26" s="33">
        <v>273.84</v>
      </c>
      <c r="G26" s="33">
        <v>143.92</v>
      </c>
      <c r="H26" s="33">
        <v>87.36</v>
      </c>
      <c r="I26" s="33">
        <v>116.48</v>
      </c>
      <c r="J26" s="33">
        <v>137.76</v>
      </c>
      <c r="K26" s="33">
        <v>184.8</v>
      </c>
      <c r="L26" s="33">
        <f t="shared" si="5"/>
        <v>1753.36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-114456.69000000002</v>
      </c>
      <c r="C29" s="33">
        <f t="shared" si="6"/>
        <v>-23370.54</v>
      </c>
      <c r="D29" s="33">
        <f t="shared" si="6"/>
        <v>-76903.68</v>
      </c>
      <c r="E29" s="33">
        <f t="shared" si="6"/>
        <v>-667832.5000000001</v>
      </c>
      <c r="F29" s="33">
        <f t="shared" si="6"/>
        <v>-54511.08</v>
      </c>
      <c r="G29" s="33">
        <f t="shared" si="6"/>
        <v>-328950.88</v>
      </c>
      <c r="H29" s="33">
        <f t="shared" si="6"/>
        <v>-22394</v>
      </c>
      <c r="I29" s="33">
        <f t="shared" si="6"/>
        <v>-270793.23</v>
      </c>
      <c r="J29" s="33">
        <f t="shared" si="6"/>
        <v>-17769.75</v>
      </c>
      <c r="K29" s="33">
        <f t="shared" si="6"/>
        <v>-43203.45</v>
      </c>
      <c r="L29" s="33">
        <f aca="true" t="shared" si="7" ref="L29:L36">SUM(B29:K29)</f>
        <v>-1620185.8</v>
      </c>
      <c r="M29"/>
    </row>
    <row r="30" spans="1:13" ht="18.75" customHeight="1">
      <c r="A30" s="27" t="s">
        <v>30</v>
      </c>
      <c r="B30" s="33">
        <f>B31+B32+B33+B34</f>
        <v>-19712</v>
      </c>
      <c r="C30" s="33">
        <f aca="true" t="shared" si="8" ref="C30:K30">C31+C32+C33+C34</f>
        <v>-21410.4</v>
      </c>
      <c r="D30" s="33">
        <f t="shared" si="8"/>
        <v>-70303.2</v>
      </c>
      <c r="E30" s="33">
        <f t="shared" si="8"/>
        <v>-53992.4</v>
      </c>
      <c r="F30" s="33">
        <f t="shared" si="8"/>
        <v>-48884</v>
      </c>
      <c r="G30" s="33">
        <f t="shared" si="8"/>
        <v>-29084</v>
      </c>
      <c r="H30" s="33">
        <f t="shared" si="8"/>
        <v>-12170.4</v>
      </c>
      <c r="I30" s="33">
        <f t="shared" si="8"/>
        <v>-16526.4</v>
      </c>
      <c r="J30" s="33">
        <f t="shared" si="8"/>
        <v>-15769.6</v>
      </c>
      <c r="K30" s="33">
        <f t="shared" si="8"/>
        <v>-39723.2</v>
      </c>
      <c r="L30" s="33">
        <f t="shared" si="7"/>
        <v>-327575.6</v>
      </c>
      <c r="M30"/>
    </row>
    <row r="31" spans="1:13" s="36" customFormat="1" ht="18.75" customHeight="1">
      <c r="A31" s="34" t="s">
        <v>55</v>
      </c>
      <c r="B31" s="33">
        <f>-ROUND((B9)*$E$3,2)</f>
        <v>-19712</v>
      </c>
      <c r="C31" s="33">
        <f aca="true" t="shared" si="9" ref="C31:K31">-ROUND((C9)*$E$3,2)</f>
        <v>-21410.4</v>
      </c>
      <c r="D31" s="33">
        <f t="shared" si="9"/>
        <v>-70303.2</v>
      </c>
      <c r="E31" s="33">
        <f t="shared" si="9"/>
        <v>-53992.4</v>
      </c>
      <c r="F31" s="33">
        <f t="shared" si="9"/>
        <v>-48884</v>
      </c>
      <c r="G31" s="33">
        <f t="shared" si="9"/>
        <v>-29084</v>
      </c>
      <c r="H31" s="33">
        <f t="shared" si="9"/>
        <v>-12170.4</v>
      </c>
      <c r="I31" s="33">
        <f t="shared" si="9"/>
        <v>-16526.4</v>
      </c>
      <c r="J31" s="33">
        <f t="shared" si="9"/>
        <v>-15769.6</v>
      </c>
      <c r="K31" s="33">
        <f t="shared" si="9"/>
        <v>-39723.2</v>
      </c>
      <c r="L31" s="33">
        <f t="shared" si="7"/>
        <v>-327575.6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0</v>
      </c>
      <c r="J33" s="17">
        <v>0</v>
      </c>
      <c r="K33" s="17">
        <v>0</v>
      </c>
      <c r="L33" s="33">
        <f t="shared" si="7"/>
        <v>0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0</v>
      </c>
      <c r="J34" s="17">
        <v>0</v>
      </c>
      <c r="K34" s="17">
        <v>0</v>
      </c>
      <c r="L34" s="33">
        <f t="shared" si="7"/>
        <v>0</v>
      </c>
      <c r="M34"/>
    </row>
    <row r="35" spans="1:13" s="36" customFormat="1" ht="18.75" customHeight="1">
      <c r="A35" s="27" t="s">
        <v>34</v>
      </c>
      <c r="B35" s="38">
        <f>SUM(B36:B47)</f>
        <v>-94744.69000000002</v>
      </c>
      <c r="C35" s="38">
        <f aca="true" t="shared" si="10" ref="C35:K35">SUM(C36:C47)</f>
        <v>-1960.14</v>
      </c>
      <c r="D35" s="38">
        <f t="shared" si="10"/>
        <v>-6600.48</v>
      </c>
      <c r="E35" s="38">
        <f t="shared" si="10"/>
        <v>-613840.1000000001</v>
      </c>
      <c r="F35" s="38">
        <f t="shared" si="10"/>
        <v>-5627.08</v>
      </c>
      <c r="G35" s="38">
        <f t="shared" si="10"/>
        <v>-299866.88</v>
      </c>
      <c r="H35" s="38">
        <f t="shared" si="10"/>
        <v>-10223.6</v>
      </c>
      <c r="I35" s="38">
        <f t="shared" si="10"/>
        <v>-254266.83</v>
      </c>
      <c r="J35" s="38">
        <f t="shared" si="10"/>
        <v>-2000.15</v>
      </c>
      <c r="K35" s="38">
        <f t="shared" si="10"/>
        <v>-3480.25</v>
      </c>
      <c r="L35" s="33">
        <f t="shared" si="7"/>
        <v>-1292610.2</v>
      </c>
      <c r="M35"/>
    </row>
    <row r="36" spans="1:13" ht="18.75" customHeight="1">
      <c r="A36" s="37" t="s">
        <v>35</v>
      </c>
      <c r="B36" s="38">
        <v>-69526.32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-69526.32</v>
      </c>
      <c r="M36"/>
    </row>
    <row r="37" spans="1:13" ht="18.75" customHeight="1">
      <c r="A37" s="37" t="s">
        <v>36</v>
      </c>
      <c r="B37" s="33">
        <v>-22271.49</v>
      </c>
      <c r="C37" s="17">
        <v>0</v>
      </c>
      <c r="D37" s="17">
        <v>0</v>
      </c>
      <c r="E37" s="33">
        <v>-5079.68</v>
      </c>
      <c r="F37" s="28">
        <v>0</v>
      </c>
      <c r="G37" s="28">
        <v>0</v>
      </c>
      <c r="H37" s="33">
        <v>-8730.16</v>
      </c>
      <c r="I37" s="17">
        <v>0</v>
      </c>
      <c r="J37" s="28">
        <v>0</v>
      </c>
      <c r="K37" s="17">
        <v>0</v>
      </c>
      <c r="L37" s="33">
        <f>SUM(B37:K37)</f>
        <v>-36081.33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aca="true" t="shared" si="11" ref="L39:L48">SUM(B39:K39)</f>
        <v>0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76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f>SUM(B44:K44)</f>
        <v>0</v>
      </c>
    </row>
    <row r="45" spans="1:12" ht="18.75" customHeight="1">
      <c r="A45" s="37" t="s">
        <v>77</v>
      </c>
      <c r="B45" s="17">
        <v>0</v>
      </c>
      <c r="C45" s="17">
        <v>0</v>
      </c>
      <c r="D45" s="17">
        <v>0</v>
      </c>
      <c r="E45" s="17">
        <v>-603000</v>
      </c>
      <c r="F45" s="17">
        <v>0</v>
      </c>
      <c r="G45" s="17">
        <v>-297000</v>
      </c>
      <c r="H45" s="17">
        <v>0</v>
      </c>
      <c r="I45" s="17">
        <v>-252000</v>
      </c>
      <c r="J45" s="17">
        <v>0</v>
      </c>
      <c r="K45" s="17">
        <v>0</v>
      </c>
      <c r="L45" s="17">
        <f>SUM(B45:K45)</f>
        <v>-1152000</v>
      </c>
    </row>
    <row r="46" spans="1:12" ht="18.75" customHeight="1">
      <c r="A46" s="37" t="s">
        <v>78</v>
      </c>
      <c r="B46" s="17">
        <v>-2946.88</v>
      </c>
      <c r="C46" s="17">
        <v>-1960.14</v>
      </c>
      <c r="D46" s="17">
        <v>-6600.48</v>
      </c>
      <c r="E46" s="17">
        <v>-5760.42</v>
      </c>
      <c r="F46" s="17">
        <v>-5627.08</v>
      </c>
      <c r="G46" s="17">
        <v>-2866.88</v>
      </c>
      <c r="H46" s="17">
        <v>-1493.44</v>
      </c>
      <c r="I46" s="17">
        <v>-2266.83</v>
      </c>
      <c r="J46" s="17">
        <v>-2000.15</v>
      </c>
      <c r="K46" s="17">
        <v>-3480.25</v>
      </c>
      <c r="L46" s="30">
        <f t="shared" si="11"/>
        <v>-35002.55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43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1"/>
        <v>0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44</v>
      </c>
      <c r="B50" s="41">
        <f>IF(B18+B29+B42+B51&lt;0,0,B18+B29+B51)</f>
        <v>202646.53000000003</v>
      </c>
      <c r="C50" s="41">
        <f>IF(C18+C29+C42+C51&lt;0,0,C18+C29+C51)</f>
        <v>235400.85</v>
      </c>
      <c r="D50" s="41">
        <f>IF(D18+D29+D42+D51&lt;0,0,D18+D29+D51)</f>
        <v>794649.8800000001</v>
      </c>
      <c r="E50" s="41">
        <f>IF(E18+E29+E42+E51&lt;0,0,E18+E29+E51)</f>
        <v>94259.28999999992</v>
      </c>
      <c r="F50" s="41">
        <f>IF(F18+F29+F42+F51&lt;0,0,F18+F29+F51)</f>
        <v>690023.2699999999</v>
      </c>
      <c r="G50" s="41">
        <f>IF(G18+G29+G42+G51&lt;0,0,G18+G29+G51)</f>
        <v>49723.73999999993</v>
      </c>
      <c r="H50" s="41">
        <f>IF(H18+H29+H42+H51&lt;0,0,H18+H29+H51)</f>
        <v>174577.34999999998</v>
      </c>
      <c r="I50" s="41">
        <f>IF(I18+I29+I42+I51&lt;0,0,I18+I29+I51)</f>
        <v>29592.949999999953</v>
      </c>
      <c r="J50" s="41">
        <f>IF(J18+J29+J42+J51&lt;0,0,J18+J29+J51)</f>
        <v>246264.07</v>
      </c>
      <c r="K50" s="41">
        <f>IF(K18+K29+K42+K51&lt;0,0,K18+K29+K51)</f>
        <v>416546.57999999996</v>
      </c>
      <c r="L50" s="42">
        <f>SUM(B50:K50)</f>
        <v>2933684.5100000002</v>
      </c>
      <c r="M50" s="53"/>
    </row>
    <row r="51" spans="1:12" ht="18.75" customHeight="1">
      <c r="A51" s="27" t="s">
        <v>45</v>
      </c>
      <c r="B51" s="33">
        <v>-72450.95999999996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42">
        <f>SUM(B51:K51)</f>
        <v>-72450.95999999996</v>
      </c>
    </row>
    <row r="52" spans="1:13" ht="18.75" customHeight="1">
      <c r="A52" s="27" t="s">
        <v>46</v>
      </c>
      <c r="B52" s="33">
        <f>IF(B18+B29+B42+B51&gt;0,0,B18+B29+B51)</f>
        <v>0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0</v>
      </c>
      <c r="J52" s="33">
        <f>IF(J18+J29+J42+J51&gt;0,0,J18+J29+J51)</f>
        <v>0</v>
      </c>
      <c r="K52" s="33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47</v>
      </c>
      <c r="B56" s="41">
        <f>SUM(B57:B70)</f>
        <v>202646.53</v>
      </c>
      <c r="C56" s="41">
        <f aca="true" t="shared" si="12" ref="C56:J56">SUM(C57:C68)</f>
        <v>235400.85</v>
      </c>
      <c r="D56" s="41">
        <f t="shared" si="12"/>
        <v>794649.88</v>
      </c>
      <c r="E56" s="41">
        <f t="shared" si="12"/>
        <v>94259.29</v>
      </c>
      <c r="F56" s="41">
        <f t="shared" si="12"/>
        <v>690023.27</v>
      </c>
      <c r="G56" s="41">
        <f t="shared" si="12"/>
        <v>49723.74</v>
      </c>
      <c r="H56" s="41">
        <f t="shared" si="12"/>
        <v>174577.34</v>
      </c>
      <c r="I56" s="41">
        <f>SUM(I57:I71)</f>
        <v>29592.9499999999</v>
      </c>
      <c r="J56" s="41">
        <f t="shared" si="12"/>
        <v>246264.07</v>
      </c>
      <c r="K56" s="41">
        <f>SUM(K57:K70)</f>
        <v>416546.58</v>
      </c>
      <c r="L56" s="46">
        <f>SUM(B56:K56)</f>
        <v>2933684.4999999995</v>
      </c>
      <c r="M56" s="40"/>
    </row>
    <row r="57" spans="1:13" ht="18.75" customHeight="1">
      <c r="A57" s="47" t="s">
        <v>48</v>
      </c>
      <c r="B57" s="48">
        <v>202646.53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202646.53</v>
      </c>
      <c r="M57" s="40"/>
    </row>
    <row r="58" spans="1:12" ht="18.75" customHeight="1">
      <c r="A58" s="47" t="s">
        <v>58</v>
      </c>
      <c r="B58" s="17">
        <v>0</v>
      </c>
      <c r="C58" s="48">
        <v>205834.5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205834.5</v>
      </c>
    </row>
    <row r="59" spans="1:12" ht="18.75" customHeight="1">
      <c r="A59" s="47" t="s">
        <v>59</v>
      </c>
      <c r="B59" s="17">
        <v>0</v>
      </c>
      <c r="C59" s="48">
        <v>29566.35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29566.35</v>
      </c>
    </row>
    <row r="60" spans="1:12" ht="18.75" customHeight="1">
      <c r="A60" s="47" t="s">
        <v>49</v>
      </c>
      <c r="B60" s="17">
        <v>0</v>
      </c>
      <c r="C60" s="17">
        <v>0</v>
      </c>
      <c r="D60" s="48">
        <v>794649.88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794649.88</v>
      </c>
    </row>
    <row r="61" spans="1:12" ht="18.75" customHeight="1">
      <c r="A61" s="47" t="s">
        <v>50</v>
      </c>
      <c r="B61" s="17">
        <v>0</v>
      </c>
      <c r="C61" s="17">
        <v>0</v>
      </c>
      <c r="D61" s="17">
        <v>0</v>
      </c>
      <c r="E61" s="48">
        <v>94259.29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94259.29</v>
      </c>
    </row>
    <row r="62" spans="1:12" ht="18.75" customHeight="1">
      <c r="A62" s="47" t="s">
        <v>51</v>
      </c>
      <c r="B62" s="17">
        <v>0</v>
      </c>
      <c r="C62" s="17">
        <v>0</v>
      </c>
      <c r="D62" s="17">
        <v>0</v>
      </c>
      <c r="E62" s="17">
        <v>0</v>
      </c>
      <c r="F62" s="48">
        <v>690023.27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690023.27</v>
      </c>
    </row>
    <row r="63" spans="1:12" ht="18.75" customHeight="1">
      <c r="A63" s="47" t="s">
        <v>52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49723.74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49723.74</v>
      </c>
    </row>
    <row r="64" spans="1:12" ht="18.75" customHeight="1">
      <c r="A64" s="47" t="s">
        <v>53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174577.34</v>
      </c>
      <c r="I64" s="17">
        <v>0</v>
      </c>
      <c r="J64" s="17">
        <v>0</v>
      </c>
      <c r="K64" s="17">
        <v>0</v>
      </c>
      <c r="L64" s="46">
        <f t="shared" si="13"/>
        <v>174577.34</v>
      </c>
    </row>
    <row r="65" spans="1:12" ht="18.75" customHeight="1">
      <c r="A65" s="47" t="s">
        <v>54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3"/>
        <v>0</v>
      </c>
    </row>
    <row r="66" spans="1:12" ht="18.75" customHeight="1">
      <c r="A66" s="47" t="s">
        <v>56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f>+J50</f>
        <v>246264.07</v>
      </c>
      <c r="K66" s="17">
        <v>0</v>
      </c>
      <c r="L66" s="46">
        <f t="shared" si="13"/>
        <v>246264.07</v>
      </c>
    </row>
    <row r="67" spans="1:12" ht="18.75" customHeight="1">
      <c r="A67" s="47" t="s">
        <v>66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211439.04</v>
      </c>
      <c r="L67" s="46">
        <f t="shared" si="13"/>
        <v>211439.04</v>
      </c>
    </row>
    <row r="68" spans="1:12" ht="18.75" customHeight="1">
      <c r="A68" s="47" t="s">
        <v>67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205107.54</v>
      </c>
      <c r="L68" s="46">
        <f t="shared" si="13"/>
        <v>205107.54</v>
      </c>
    </row>
    <row r="69" spans="1:12" ht="18.75" customHeight="1">
      <c r="A69" s="47" t="s">
        <v>68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69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50" t="s">
        <v>79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1">
        <v>29592.9499999999</v>
      </c>
      <c r="J71" s="52">
        <v>0</v>
      </c>
      <c r="K71" s="52">
        <v>0</v>
      </c>
      <c r="L71" s="51">
        <f>SUM(B71:K71)</f>
        <v>29592.9499999999</v>
      </c>
    </row>
    <row r="72" spans="1:12" ht="18" customHeight="1">
      <c r="A72" s="61"/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62"/>
      <c r="I73"/>
      <c r="K73"/>
    </row>
    <row r="74" spans="10:11" ht="14.25"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2022-04-08T21:29:33Z</dcterms:modified>
  <cp:category/>
  <cp:version/>
  <cp:contentType/>
  <cp:contentStatus/>
</cp:coreProperties>
</file>