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<sst xmlns="http://schemas.openxmlformats.org/spreadsheetml/2006/main" count="80" uniqueCount="77">
  <si>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DEMONSTRATIVO DE REMUNERAÇÃO DOS CONCESSIONÁRIOS - Grupo Local de Distribuição</t>
  </si>
  <si>
    <t>OPERAÇÃO 27/09/21 - VENCIMENTO 04/10/21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</si>
  <si>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</si>
  <si>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</si>
  <si>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</si>
  <si>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</si>
  <si>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</si>
  <si>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</si>
  <si>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</si>
  <si>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</si>
  <si>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</si>
  <si>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</si>
  <si>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</si>
  <si>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</si>
  <si>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</si>
  <si>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</si>
  <si>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</si>
  <si>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</si>
  <si>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</si>
  <si>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</si>
  <si>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</si>
  <si>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</si>
  <si>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</si>
  <si>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</si>
  <si>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</si>
  <si>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</si>
  <si>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</si>
  <si>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</si>
  <si>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</si>
  <si>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</si>
  <si>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</si>
  <si>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</si>
  <si>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</si>
  <si>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</si>
  <si>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</si>
  <si>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</si>
  <si>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 + 4.7 + 4.8)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</si>
  <si>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</si>
  <si>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</si>
  <si>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</si>
  <si>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</si>
  <si>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</si>
  <si>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Valor Frota Não Disponibilizada</t>
  </si>
  <si>
    <t>4.7. Ajuste Frota Operante</t>
  </si>
  <si>
    <t>4.8.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</si>
  <si>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</si>
  <si>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</si>
  <si>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</si>
  <si>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</si>
  <si>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</si>
  <si>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</si>
  <si>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</si>
  <si>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</si>
  <si>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</si>
  <si>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</si>
  <si>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</si>
  <si>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</si>
  <si>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</si>
  <si>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5.2.10. Maggi Adm. de Consórcios LTDA</t>
  </si>
  <si>
    <t>5.3. Revisão de Remuneração pelo Transporte Coletivo (1)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</si>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</sst>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1"/>
    </xf>
    <xf numFmtId="165" fontId="32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2"/>
    </xf>
    <xf numFmtId="44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164" fontId="32" fillId="0" borderId="13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6" xfId="0" applyFont="1" applyFill="1" applyBorder="1" applyAlignment="1">
      <alignment horizontal="left" vertical="center" indent="2"/>
    </xf>
    <xf numFmtId="44" fontId="32" fillId="0" borderId="16" xfId="0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164" fontId="32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164" fontId="0" fillId="0" borderId="14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3" xfId="46" applyNumberFormat="1" applyFont="1" applyBorder="1" applyAlignment="1">
      <alignment vertical="center"/>
    </xf>
    <xf numFmtId="168" fontId="32" fillId="0" borderId="13" xfId="46" applyNumberFormat="1" applyFont="1" applyFill="1" applyBorder="1" applyAlignment="1">
      <alignment vertical="center"/>
    </xf>
    <xf numFmtId="44" fontId="32" fillId="0" borderId="13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9.37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1.50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324488</v>
      </c>
      <c r="C7" s="13">
        <f t="shared" si="0"/>
        <v>236065</v>
      </c>
      <c r="D7" s="13">
        <f t="shared" si="0"/>
        <v>247374</v>
      </c>
      <c r="E7" s="13">
        <f t="shared" si="0"/>
        <v>54297</v>
      </c>
      <c r="F7" s="13">
        <f t="shared" si="0"/>
        <v>175551</v>
      </c>
      <c r="G7" s="13">
        <f t="shared" si="0"/>
        <v>293731</v>
      </c>
      <c r="H7" s="13">
        <f t="shared" si="0"/>
        <v>41910</v>
      </c>
      <c r="I7" s="13">
        <f t="shared" si="0"/>
        <v>208423</v>
      </c>
      <c r="J7" s="13">
        <f t="shared" si="0"/>
        <v>207297</v>
      </c>
      <c r="K7" s="13">
        <f t="shared" si="0"/>
        <v>298785</v>
      </c>
      <c r="L7" s="13">
        <f t="shared" si="0"/>
        <v>214833</v>
      </c>
      <c r="M7" s="13">
        <f t="shared" si="0"/>
        <v>107938</v>
      </c>
      <c r="N7" s="13">
        <f t="shared" si="0"/>
        <v>68899</v>
      </c>
      <c r="O7" s="13">
        <f t="shared" si="0"/>
        <v>2479591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15623</v>
      </c>
      <c r="C8" s="15">
        <f t="shared" si="1"/>
        <v>15766</v>
      </c>
      <c r="D8" s="15">
        <f t="shared" si="1"/>
        <v>11544</v>
      </c>
      <c r="E8" s="15">
        <f t="shared" si="1"/>
        <v>2220</v>
      </c>
      <c r="F8" s="15">
        <f t="shared" si="1"/>
        <v>8193</v>
      </c>
      <c r="G8" s="15">
        <f t="shared" si="1"/>
        <v>12758</v>
      </c>
      <c r="H8" s="15">
        <f t="shared" si="1"/>
        <v>2545</v>
      </c>
      <c r="I8" s="15">
        <f t="shared" si="1"/>
        <v>13377</v>
      </c>
      <c r="J8" s="15">
        <f t="shared" si="1"/>
        <v>12107</v>
      </c>
      <c r="K8" s="15">
        <f t="shared" si="1"/>
        <v>10255</v>
      </c>
      <c r="L8" s="15">
        <f t="shared" si="1"/>
        <v>7916</v>
      </c>
      <c r="M8" s="15">
        <f t="shared" si="1"/>
        <v>5007</v>
      </c>
      <c r="N8" s="15">
        <f t="shared" si="1"/>
        <v>4242</v>
      </c>
      <c r="O8" s="15">
        <f t="shared" si="1"/>
        <v>121553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15623</v>
      </c>
      <c r="C9" s="15">
        <v>15766</v>
      </c>
      <c r="D9" s="15">
        <v>11544</v>
      </c>
      <c r="E9" s="15">
        <v>2220</v>
      </c>
      <c r="F9" s="15">
        <v>8193</v>
      </c>
      <c r="G9" s="15">
        <v>12758</v>
      </c>
      <c r="H9" s="15">
        <v>2545</v>
      </c>
      <c r="I9" s="15">
        <v>13377</v>
      </c>
      <c r="J9" s="15">
        <v>12107</v>
      </c>
      <c r="K9" s="15">
        <v>10238</v>
      </c>
      <c r="L9" s="15">
        <v>7916</v>
      </c>
      <c r="M9" s="15">
        <v>4995</v>
      </c>
      <c r="N9" s="15">
        <v>4242</v>
      </c>
      <c r="O9" s="15">
        <f>SUM(B9:N9)</f>
        <v>121524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17</v>
      </c>
      <c r="L10" s="17">
        <v>0</v>
      </c>
      <c r="M10" s="17">
        <v>12</v>
      </c>
      <c r="N10" s="17">
        <v>0</v>
      </c>
      <c r="O10" s="15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7">
        <v>308865</v>
      </c>
      <c r="C11" s="17">
        <v>220299</v>
      </c>
      <c r="D11" s="17">
        <v>235830</v>
      </c>
      <c r="E11" s="17">
        <v>52077</v>
      </c>
      <c r="F11" s="17">
        <v>167358</v>
      </c>
      <c r="G11" s="17">
        <v>280973</v>
      </c>
      <c r="H11" s="17">
        <v>39365</v>
      </c>
      <c r="I11" s="17">
        <v>195046</v>
      </c>
      <c r="J11" s="17">
        <v>195190</v>
      </c>
      <c r="K11" s="17">
        <v>288530</v>
      </c>
      <c r="L11" s="17">
        <v>206917</v>
      </c>
      <c r="M11" s="17">
        <v>102931</v>
      </c>
      <c r="N11" s="17">
        <v>64657</v>
      </c>
      <c r="O11" s="15">
        <f>SUM(B11:N11)</f>
        <v>2358038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26" ht="18.75" customHeight="1">
      <c r="A13" s="18" t="s">
        <v>34</v>
      </c>
      <c r="B13" s="21">
        <v>2.2493</v>
      </c>
      <c r="C13" s="21">
        <v>2.3231</v>
      </c>
      <c r="D13" s="21">
        <v>2.0368</v>
      </c>
      <c r="E13" s="21">
        <v>3.4844</v>
      </c>
      <c r="F13" s="21">
        <v>2.36</v>
      </c>
      <c r="G13" s="21">
        <v>1.94</v>
      </c>
      <c r="H13" s="21">
        <v>2.6013</v>
      </c>
      <c r="I13" s="21">
        <v>2.3046</v>
      </c>
      <c r="J13" s="21">
        <v>2.3196</v>
      </c>
      <c r="K13" s="21">
        <v>2.1941</v>
      </c>
      <c r="L13" s="21">
        <v>2.4972</v>
      </c>
      <c r="M13" s="21">
        <v>2.8848</v>
      </c>
      <c r="N13" s="21">
        <v>2.607</v>
      </c>
      <c r="O13" s="22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8" t="s">
        <v>35</v>
      </c>
      <c r="B15" s="23">
        <v>1.461383611596179</v>
      </c>
      <c r="C15" s="23">
        <v>1.484418685789557</v>
      </c>
      <c r="D15" s="23">
        <v>1.387049207338206</v>
      </c>
      <c r="E15" s="23">
        <v>1.04249458671816</v>
      </c>
      <c r="F15" s="23">
        <v>1.781647139605261</v>
      </c>
      <c r="G15" s="23">
        <v>1.79850394827379</v>
      </c>
      <c r="H15" s="23">
        <v>1.697507402143808</v>
      </c>
      <c r="I15" s="23">
        <v>1.595042009827959</v>
      </c>
      <c r="J15" s="23">
        <v>1.41386857593966</v>
      </c>
      <c r="K15" s="23">
        <v>1.251774323131072</v>
      </c>
      <c r="L15" s="23">
        <v>1.410610382478816</v>
      </c>
      <c r="M15" s="23">
        <v>1.486551134583584</v>
      </c>
      <c r="N15" s="23">
        <v>1.337229357772762</v>
      </c>
      <c r="O15" s="22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</row>
    <row r="17" spans="1:23" ht="18.75" customHeight="1">
      <c r="A17" s="27" t="s">
        <v>36</v>
      </c>
      <c r="B17" s="28">
        <f>B18+B19+B20+B21+B22+B23+B24+B25</f>
        <v>1144143.94</v>
      </c>
      <c r="C17" s="28">
        <f aca="true" t="shared" si="2" ref="C17:N17">C18+C19+C20+C21+C22+C23+C24+C25</f>
        <v>861105.4999999999</v>
      </c>
      <c r="D17" s="28">
        <f t="shared" si="2"/>
        <v>731845.73</v>
      </c>
      <c r="E17" s="28">
        <f t="shared" si="2"/>
        <v>209870.26</v>
      </c>
      <c r="F17" s="28">
        <f t="shared" si="2"/>
        <v>777144</v>
      </c>
      <c r="G17" s="28">
        <f t="shared" si="2"/>
        <v>1077748.2</v>
      </c>
      <c r="H17" s="28">
        <f t="shared" si="2"/>
        <v>190947.6</v>
      </c>
      <c r="I17" s="28">
        <f t="shared" si="2"/>
        <v>812407.29</v>
      </c>
      <c r="J17" s="28">
        <f t="shared" si="2"/>
        <v>714988.0799999997</v>
      </c>
      <c r="K17" s="28">
        <f t="shared" si="2"/>
        <v>877500.5499999998</v>
      </c>
      <c r="L17" s="28">
        <f t="shared" si="2"/>
        <v>811195.0299999999</v>
      </c>
      <c r="M17" s="28">
        <f t="shared" si="2"/>
        <v>495092.32999999996</v>
      </c>
      <c r="N17" s="28">
        <f t="shared" si="2"/>
        <v>254658.72000000003</v>
      </c>
      <c r="O17" s="28">
        <f>O18+O19+O20+O21+O22+O23+O24+O25</f>
        <v>8958647.23</v>
      </c>
      <c r="Q17" s="29"/>
      <c r="R17" s="29"/>
      <c r="S17" s="29"/>
      <c r="T17" s="29"/>
      <c r="U17" s="29"/>
      <c r="V17" s="29"/>
      <c r="W17" s="29"/>
    </row>
    <row r="18" spans="1:15" ht="18.75" customHeight="1">
      <c r="A18" s="30" t="s">
        <v>37</v>
      </c>
      <c r="B18" s="31">
        <f aca="true" t="shared" si="3" ref="B18:N18">ROUND(B13*B7,2)</f>
        <v>729870.86</v>
      </c>
      <c r="C18" s="31">
        <f t="shared" si="3"/>
        <v>548402.6</v>
      </c>
      <c r="D18" s="31">
        <f t="shared" si="3"/>
        <v>503851.36</v>
      </c>
      <c r="E18" s="31">
        <f t="shared" si="3"/>
        <v>189192.47</v>
      </c>
      <c r="F18" s="31">
        <f t="shared" si="3"/>
        <v>414300.36</v>
      </c>
      <c r="G18" s="31">
        <f t="shared" si="3"/>
        <v>569838.14</v>
      </c>
      <c r="H18" s="31">
        <f t="shared" si="3"/>
        <v>109020.48</v>
      </c>
      <c r="I18" s="31">
        <f t="shared" si="3"/>
        <v>480331.65</v>
      </c>
      <c r="J18" s="31">
        <f t="shared" si="3"/>
        <v>480846.12</v>
      </c>
      <c r="K18" s="31">
        <f t="shared" si="3"/>
        <v>655564.17</v>
      </c>
      <c r="L18" s="31">
        <f t="shared" si="3"/>
        <v>536480.97</v>
      </c>
      <c r="M18" s="31">
        <f t="shared" si="3"/>
        <v>311379.54</v>
      </c>
      <c r="N18" s="31">
        <f t="shared" si="3"/>
        <v>179619.69</v>
      </c>
      <c r="O18" s="31">
        <f aca="true" t="shared" si="4" ref="O18:O25">SUM(B18:N18)</f>
        <v>5708698.41</v>
      </c>
    </row>
    <row r="19" spans="1:23" ht="18.75" customHeight="1">
      <c r="A19" s="30" t="s">
        <v>38</v>
      </c>
      <c r="B19" s="31">
        <f>IF(B15&lt;&gt;0,ROUND((B15-1)*B18,2),0)</f>
        <v>336750.45</v>
      </c>
      <c r="C19" s="31">
        <f aca="true" t="shared" si="5" ref="C19:N19">IF(C15&lt;&gt;0,ROUND((C15-1)*C18,2),0)</f>
        <v>265656.47</v>
      </c>
      <c r="D19" s="31">
        <f t="shared" si="5"/>
        <v>195015.27</v>
      </c>
      <c r="E19" s="31">
        <f t="shared" si="5"/>
        <v>8039.66</v>
      </c>
      <c r="F19" s="31">
        <f t="shared" si="5"/>
        <v>323836.69</v>
      </c>
      <c r="G19" s="31">
        <f t="shared" si="5"/>
        <v>455018</v>
      </c>
      <c r="H19" s="31">
        <f t="shared" si="5"/>
        <v>76042.59</v>
      </c>
      <c r="I19" s="31">
        <f t="shared" si="5"/>
        <v>285817.51</v>
      </c>
      <c r="J19" s="31">
        <f t="shared" si="5"/>
        <v>199007.1</v>
      </c>
      <c r="K19" s="31">
        <f t="shared" si="5"/>
        <v>165054.23</v>
      </c>
      <c r="L19" s="31">
        <f t="shared" si="5"/>
        <v>220284.66</v>
      </c>
      <c r="M19" s="31">
        <f t="shared" si="5"/>
        <v>151502.07</v>
      </c>
      <c r="N19" s="31">
        <f t="shared" si="5"/>
        <v>60573.03</v>
      </c>
      <c r="O19" s="31">
        <f t="shared" si="4"/>
        <v>2742597.73</v>
      </c>
      <c r="W19" s="32"/>
    </row>
    <row r="20" spans="1:15" ht="18.75" customHeight="1">
      <c r="A20" s="30" t="s">
        <v>39</v>
      </c>
      <c r="B20" s="31">
        <v>42046.83</v>
      </c>
      <c r="C20" s="31">
        <v>30696.33</v>
      </c>
      <c r="D20" s="31">
        <v>19559.65</v>
      </c>
      <c r="E20" s="31">
        <v>7553.48</v>
      </c>
      <c r="F20" s="31">
        <v>22340.17</v>
      </c>
      <c r="G20" s="31">
        <v>32820.95</v>
      </c>
      <c r="H20" s="31">
        <v>3718.1</v>
      </c>
      <c r="I20" s="31">
        <v>22338.35</v>
      </c>
      <c r="J20" s="31">
        <v>25892.07</v>
      </c>
      <c r="K20" s="31">
        <v>35566.22</v>
      </c>
      <c r="L20" s="31">
        <v>33839.62</v>
      </c>
      <c r="M20" s="31">
        <v>14925.87</v>
      </c>
      <c r="N20" s="31">
        <v>8745.95</v>
      </c>
      <c r="O20" s="31">
        <f t="shared" si="4"/>
        <v>300043.59</v>
      </c>
    </row>
    <row r="21" spans="1:15" ht="18.75" customHeight="1">
      <c r="A21" s="30" t="s">
        <v>40</v>
      </c>
      <c r="B21" s="31">
        <v>2771.88</v>
      </c>
      <c r="C21" s="31">
        <v>2771.88</v>
      </c>
      <c r="D21" s="31">
        <v>1385.94</v>
      </c>
      <c r="E21" s="31">
        <v>1385.94</v>
      </c>
      <c r="F21" s="31">
        <v>1385.94</v>
      </c>
      <c r="G21" s="31">
        <v>1385.94</v>
      </c>
      <c r="H21" s="31">
        <v>1385.94</v>
      </c>
      <c r="I21" s="31">
        <v>1385.94</v>
      </c>
      <c r="J21" s="31">
        <v>1385.94</v>
      </c>
      <c r="K21" s="31">
        <v>1385.94</v>
      </c>
      <c r="L21" s="31">
        <v>1385.94</v>
      </c>
      <c r="M21" s="31">
        <v>1385.94</v>
      </c>
      <c r="N21" s="31">
        <v>1385.94</v>
      </c>
      <c r="O21" s="31">
        <f t="shared" si="4"/>
        <v>20789.1</v>
      </c>
    </row>
    <row r="22" spans="1:15" ht="18.75" customHeight="1">
      <c r="A22" s="30" t="s">
        <v>41</v>
      </c>
      <c r="B22" s="31">
        <v>-293.73</v>
      </c>
      <c r="C22" s="31">
        <v>0</v>
      </c>
      <c r="D22" s="31">
        <v>-3958.53</v>
      </c>
      <c r="E22" s="31">
        <v>0</v>
      </c>
      <c r="F22" s="31">
        <v>-146.87</v>
      </c>
      <c r="G22" s="31">
        <v>0</v>
      </c>
      <c r="H22" s="31">
        <v>-1755.97</v>
      </c>
      <c r="I22" s="31">
        <v>0</v>
      </c>
      <c r="J22" s="31">
        <v>-3030.67</v>
      </c>
      <c r="K22" s="31">
        <v>-312.4</v>
      </c>
      <c r="L22" s="31">
        <v>0</v>
      </c>
      <c r="M22" s="31">
        <v>0</v>
      </c>
      <c r="N22" s="31">
        <v>0</v>
      </c>
      <c r="O22" s="31">
        <f t="shared" si="4"/>
        <v>-9498.17</v>
      </c>
    </row>
    <row r="23" spans="1:26" ht="18.75" customHeight="1">
      <c r="A23" s="30" t="s">
        <v>42</v>
      </c>
      <c r="B23" s="31">
        <v>0</v>
      </c>
      <c r="C23" s="31">
        <v>-229.89</v>
      </c>
      <c r="D23" s="31">
        <v>-1482.57</v>
      </c>
      <c r="E23" s="31">
        <v>-879.6</v>
      </c>
      <c r="F23" s="31">
        <v>-79.4</v>
      </c>
      <c r="G23" s="31">
        <v>-257.1</v>
      </c>
      <c r="H23" s="31">
        <v>-1827.54</v>
      </c>
      <c r="I23" s="31">
        <v>-543.69</v>
      </c>
      <c r="J23" s="31">
        <v>-3227.93</v>
      </c>
      <c r="K23" s="31">
        <v>-4165.8</v>
      </c>
      <c r="L23" s="31">
        <v>-3329.49</v>
      </c>
      <c r="M23" s="31">
        <v>-139.4</v>
      </c>
      <c r="N23" s="31">
        <v>-66.93</v>
      </c>
      <c r="O23" s="31">
        <f t="shared" si="4"/>
        <v>-16229.34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30" t="s">
        <v>43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30" t="s">
        <v>44</v>
      </c>
      <c r="B25" s="31">
        <v>32997.65</v>
      </c>
      <c r="C25" s="31">
        <v>13808.11</v>
      </c>
      <c r="D25" s="31">
        <v>17474.61</v>
      </c>
      <c r="E25" s="31">
        <v>4578.31</v>
      </c>
      <c r="F25" s="31">
        <v>15507.11</v>
      </c>
      <c r="G25" s="31">
        <v>18942.27</v>
      </c>
      <c r="H25" s="31">
        <v>4364</v>
      </c>
      <c r="I25" s="31">
        <v>23077.53</v>
      </c>
      <c r="J25" s="31">
        <v>14115.45</v>
      </c>
      <c r="K25" s="31">
        <v>24408.19</v>
      </c>
      <c r="L25" s="31">
        <v>22533.33</v>
      </c>
      <c r="M25" s="31">
        <v>16038.31</v>
      </c>
      <c r="N25" s="31">
        <v>4401.04</v>
      </c>
      <c r="O25" s="31">
        <f t="shared" si="4"/>
        <v>212245.91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33"/>
      <c r="B26" s="20"/>
      <c r="C26" s="20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</row>
    <row r="27" spans="1:15" ht="18.75" customHeight="1">
      <c r="A27" s="18" t="s">
        <v>45</v>
      </c>
      <c r="B27" s="31">
        <f aca="true" t="shared" si="6" ref="B27:O27">+B28+B30+B42+B43+B46-B47</f>
        <v>-68741.2</v>
      </c>
      <c r="C27" s="31">
        <f>+C28+C30+C42+C43+C46-C47</f>
        <v>-69370.4</v>
      </c>
      <c r="D27" s="31">
        <f t="shared" si="6"/>
        <v>-54365.46</v>
      </c>
      <c r="E27" s="31">
        <f t="shared" si="6"/>
        <v>-9768</v>
      </c>
      <c r="F27" s="31">
        <f t="shared" si="6"/>
        <v>-36049.2</v>
      </c>
      <c r="G27" s="31">
        <f t="shared" si="6"/>
        <v>-56135.2</v>
      </c>
      <c r="H27" s="31">
        <f t="shared" si="6"/>
        <v>-30789.28</v>
      </c>
      <c r="I27" s="31">
        <f t="shared" si="6"/>
        <v>-58858.8</v>
      </c>
      <c r="J27" s="31">
        <f t="shared" si="6"/>
        <v>-53270.8</v>
      </c>
      <c r="K27" s="31">
        <f t="shared" si="6"/>
        <v>-45047.2</v>
      </c>
      <c r="L27" s="31">
        <f t="shared" si="6"/>
        <v>-34830.4</v>
      </c>
      <c r="M27" s="31">
        <f t="shared" si="6"/>
        <v>-21978</v>
      </c>
      <c r="N27" s="31">
        <f t="shared" si="6"/>
        <v>-18664.8</v>
      </c>
      <c r="O27" s="31">
        <f t="shared" si="6"/>
        <v>-557868.74</v>
      </c>
    </row>
    <row r="28" spans="1:15" ht="18.75" customHeight="1">
      <c r="A28" s="30" t="s">
        <v>46</v>
      </c>
      <c r="B28" s="36">
        <f>+B29</f>
        <v>-68741.2</v>
      </c>
      <c r="C28" s="36">
        <f>+C29</f>
        <v>-69370.4</v>
      </c>
      <c r="D28" s="36">
        <f aca="true" t="shared" si="7" ref="D28:O28">+D29</f>
        <v>-50793.6</v>
      </c>
      <c r="E28" s="36">
        <f t="shared" si="7"/>
        <v>-9768</v>
      </c>
      <c r="F28" s="36">
        <f t="shared" si="7"/>
        <v>-36049.2</v>
      </c>
      <c r="G28" s="36">
        <f t="shared" si="7"/>
        <v>-56135.2</v>
      </c>
      <c r="H28" s="36">
        <f t="shared" si="7"/>
        <v>-11198</v>
      </c>
      <c r="I28" s="36">
        <f t="shared" si="7"/>
        <v>-58858.8</v>
      </c>
      <c r="J28" s="36">
        <f t="shared" si="7"/>
        <v>-53270.8</v>
      </c>
      <c r="K28" s="36">
        <f t="shared" si="7"/>
        <v>-45047.2</v>
      </c>
      <c r="L28" s="36">
        <f t="shared" si="7"/>
        <v>-34830.4</v>
      </c>
      <c r="M28" s="36">
        <f t="shared" si="7"/>
        <v>-21978</v>
      </c>
      <c r="N28" s="36">
        <f t="shared" si="7"/>
        <v>-18664.8</v>
      </c>
      <c r="O28" s="36">
        <f t="shared" si="7"/>
        <v>-534705.6</v>
      </c>
    </row>
    <row r="29" spans="1:26" ht="18.75" customHeight="1">
      <c r="A29" s="33" t="s">
        <v>47</v>
      </c>
      <c r="B29" s="20">
        <f>ROUND((-B9)*$G$3,2)</f>
        <v>-68741.2</v>
      </c>
      <c r="C29" s="20">
        <f aca="true" t="shared" si="8" ref="C29:N29">ROUND((-C9)*$G$3,2)</f>
        <v>-69370.4</v>
      </c>
      <c r="D29" s="20">
        <f t="shared" si="8"/>
        <v>-50793.6</v>
      </c>
      <c r="E29" s="20">
        <f t="shared" si="8"/>
        <v>-9768</v>
      </c>
      <c r="F29" s="20">
        <f t="shared" si="8"/>
        <v>-36049.2</v>
      </c>
      <c r="G29" s="20">
        <f t="shared" si="8"/>
        <v>-56135.2</v>
      </c>
      <c r="H29" s="20">
        <f t="shared" si="8"/>
        <v>-11198</v>
      </c>
      <c r="I29" s="20">
        <f t="shared" si="8"/>
        <v>-58858.8</v>
      </c>
      <c r="J29" s="20">
        <f t="shared" si="8"/>
        <v>-53270.8</v>
      </c>
      <c r="K29" s="20">
        <f t="shared" si="8"/>
        <v>-45047.2</v>
      </c>
      <c r="L29" s="20">
        <f t="shared" si="8"/>
        <v>-34830.4</v>
      </c>
      <c r="M29" s="20">
        <f t="shared" si="8"/>
        <v>-21978</v>
      </c>
      <c r="N29" s="20">
        <f t="shared" si="8"/>
        <v>-18664.8</v>
      </c>
      <c r="O29" s="37">
        <f aca="true" t="shared" si="9" ref="O29:O47">SUM(B29:N29)</f>
        <v>-534705.6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30" t="s">
        <v>48</v>
      </c>
      <c r="B30" s="36">
        <f>SUM(B31:B40)</f>
        <v>0</v>
      </c>
      <c r="C30" s="36">
        <f aca="true" t="shared" si="10" ref="C30:O30">SUM(C31:C40)</f>
        <v>0</v>
      </c>
      <c r="D30" s="36">
        <f t="shared" si="10"/>
        <v>0</v>
      </c>
      <c r="E30" s="36">
        <f t="shared" si="10"/>
        <v>0</v>
      </c>
      <c r="F30" s="36">
        <f t="shared" si="10"/>
        <v>0</v>
      </c>
      <c r="G30" s="36">
        <f t="shared" si="10"/>
        <v>0</v>
      </c>
      <c r="H30" s="36">
        <f t="shared" si="10"/>
        <v>-18658.36</v>
      </c>
      <c r="I30" s="36">
        <f t="shared" si="10"/>
        <v>0</v>
      </c>
      <c r="J30" s="36">
        <f t="shared" si="10"/>
        <v>0</v>
      </c>
      <c r="K30" s="36">
        <f t="shared" si="10"/>
        <v>0</v>
      </c>
      <c r="L30" s="36">
        <f t="shared" si="10"/>
        <v>0</v>
      </c>
      <c r="M30" s="36">
        <f t="shared" si="10"/>
        <v>0</v>
      </c>
      <c r="N30" s="36">
        <f t="shared" si="10"/>
        <v>0</v>
      </c>
      <c r="O30" s="36">
        <f t="shared" si="10"/>
        <v>-18658.36</v>
      </c>
    </row>
    <row r="31" spans="1:26" ht="18.75" customHeight="1">
      <c r="A31" s="33" t="s">
        <v>49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33" t="s">
        <v>50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33" t="s">
        <v>51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33" t="s">
        <v>52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9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33" t="s">
        <v>53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6" t="s">
        <v>54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6" t="s">
        <v>55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6" t="s">
        <v>56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6" t="s">
        <v>57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6" t="s">
        <v>58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-18658.36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f t="shared" si="9"/>
        <v>-18658.36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30" t="s">
        <v>59</v>
      </c>
      <c r="B42" s="40">
        <v>0</v>
      </c>
      <c r="C42" s="40">
        <v>0</v>
      </c>
      <c r="D42" s="40">
        <v>-3571.86</v>
      </c>
      <c r="E42" s="40">
        <v>0</v>
      </c>
      <c r="F42" s="40">
        <v>0</v>
      </c>
      <c r="G42" s="40">
        <v>0</v>
      </c>
      <c r="H42" s="40">
        <v>-932.92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38">
        <f t="shared" si="9"/>
        <v>-4504.78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30" t="s">
        <v>60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38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3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38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8" t="s">
        <v>61</v>
      </c>
      <c r="B45" s="41">
        <f aca="true" t="shared" si="11" ref="B45:N45">+B17+B27</f>
        <v>1075402.74</v>
      </c>
      <c r="C45" s="41">
        <f t="shared" si="11"/>
        <v>791735.0999999999</v>
      </c>
      <c r="D45" s="41">
        <f t="shared" si="11"/>
        <v>677480.27</v>
      </c>
      <c r="E45" s="41">
        <f t="shared" si="11"/>
        <v>200102.26</v>
      </c>
      <c r="F45" s="41">
        <f t="shared" si="11"/>
        <v>741094.8</v>
      </c>
      <c r="G45" s="41">
        <f t="shared" si="11"/>
        <v>1021613</v>
      </c>
      <c r="H45" s="41">
        <f t="shared" si="11"/>
        <v>160158.32</v>
      </c>
      <c r="I45" s="41">
        <f t="shared" si="11"/>
        <v>753548.49</v>
      </c>
      <c r="J45" s="41">
        <f t="shared" si="11"/>
        <v>661717.2799999997</v>
      </c>
      <c r="K45" s="41">
        <f t="shared" si="11"/>
        <v>832453.3499999999</v>
      </c>
      <c r="L45" s="41">
        <f t="shared" si="11"/>
        <v>776364.6299999999</v>
      </c>
      <c r="M45" s="41">
        <f t="shared" si="11"/>
        <v>473114.32999999996</v>
      </c>
      <c r="N45" s="41">
        <f t="shared" si="11"/>
        <v>235993.92000000004</v>
      </c>
      <c r="O45" s="41">
        <f>SUM(B45:N45)</f>
        <v>8400778.49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42" t="s">
        <v>62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20">
        <f t="shared" si="9"/>
        <v>0</v>
      </c>
      <c r="P46"/>
      <c r="Q46"/>
      <c r="R46"/>
      <c r="S46"/>
    </row>
    <row r="47" spans="1:19" ht="18.75" customHeight="1">
      <c r="A47" s="42" t="s">
        <v>63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20">
        <f t="shared" si="9"/>
        <v>0</v>
      </c>
      <c r="P47"/>
      <c r="Q47"/>
      <c r="R47"/>
      <c r="S47"/>
    </row>
    <row r="48" spans="1:19" ht="15.75">
      <c r="A48" s="43"/>
      <c r="B48" s="44"/>
      <c r="C48" s="44"/>
      <c r="D48" s="45"/>
      <c r="E48" s="45"/>
      <c r="F48" s="45"/>
      <c r="G48" s="45"/>
      <c r="H48" s="45"/>
      <c r="I48" s="44"/>
      <c r="J48" s="45"/>
      <c r="K48" s="45"/>
      <c r="L48" s="45"/>
      <c r="M48" s="45"/>
      <c r="N48" s="45"/>
      <c r="O48" s="46"/>
      <c r="P48" s="47"/>
      <c r="Q48"/>
      <c r="R48" s="48"/>
      <c r="S48"/>
    </row>
    <row r="49" spans="1:19" ht="12.75" customHeight="1">
      <c r="A49" s="49"/>
      <c r="B49" s="50"/>
      <c r="C49" s="50"/>
      <c r="D49" s="51"/>
      <c r="E49" s="51"/>
      <c r="F49" s="51"/>
      <c r="G49" s="51"/>
      <c r="H49" s="51"/>
      <c r="I49" s="50"/>
      <c r="J49" s="51"/>
      <c r="K49" s="51"/>
      <c r="L49" s="51"/>
      <c r="M49" s="51"/>
      <c r="N49" s="51"/>
      <c r="O49" s="52"/>
      <c r="P49" s="47"/>
      <c r="Q49"/>
      <c r="R49" s="48"/>
      <c r="S49"/>
    </row>
    <row r="50" spans="1:17" ht="1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  <c r="Q50"/>
    </row>
    <row r="51" spans="1:17" ht="18.75" customHeight="1">
      <c r="A51" s="18" t="s">
        <v>64</v>
      </c>
      <c r="B51" s="56">
        <f aca="true" t="shared" si="12" ref="B51:O51">SUM(B52:B62)</f>
        <v>1075402.74</v>
      </c>
      <c r="C51" s="56">
        <f t="shared" si="12"/>
        <v>791735.1000000001</v>
      </c>
      <c r="D51" s="56">
        <f t="shared" si="12"/>
        <v>677480.27</v>
      </c>
      <c r="E51" s="56">
        <f t="shared" si="12"/>
        <v>200102.25</v>
      </c>
      <c r="F51" s="56">
        <f t="shared" si="12"/>
        <v>741094.8</v>
      </c>
      <c r="G51" s="56">
        <f t="shared" si="12"/>
        <v>1021613</v>
      </c>
      <c r="H51" s="56">
        <f t="shared" si="12"/>
        <v>160158.33</v>
      </c>
      <c r="I51" s="56">
        <f t="shared" si="12"/>
        <v>753548.49</v>
      </c>
      <c r="J51" s="56">
        <f t="shared" si="12"/>
        <v>661717.28</v>
      </c>
      <c r="K51" s="56">
        <f t="shared" si="12"/>
        <v>832453.34</v>
      </c>
      <c r="L51" s="56">
        <f t="shared" si="12"/>
        <v>776364.62</v>
      </c>
      <c r="M51" s="56">
        <f t="shared" si="12"/>
        <v>473114.33</v>
      </c>
      <c r="N51" s="56">
        <f t="shared" si="12"/>
        <v>235993.93</v>
      </c>
      <c r="O51" s="41">
        <f t="shared" si="12"/>
        <v>8400778.48</v>
      </c>
      <c r="Q51"/>
    </row>
    <row r="52" spans="1:18" ht="18.75" customHeight="1">
      <c r="A52" s="30" t="s">
        <v>65</v>
      </c>
      <c r="B52" s="56">
        <v>886518.94</v>
      </c>
      <c r="C52" s="56">
        <v>577805.18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41">
        <f>SUM(B52:N52)</f>
        <v>1464324.12</v>
      </c>
      <c r="P52"/>
      <c r="Q52"/>
      <c r="R52" s="48"/>
    </row>
    <row r="53" spans="1:16" ht="18.75" customHeight="1">
      <c r="A53" s="30" t="s">
        <v>66</v>
      </c>
      <c r="B53" s="56">
        <v>188883.8</v>
      </c>
      <c r="C53" s="56">
        <v>213929.92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41">
        <f aca="true" t="shared" si="13" ref="O53:O62">SUM(B53:N53)</f>
        <v>402813.72</v>
      </c>
      <c r="P53"/>
    </row>
    <row r="54" spans="1:17" ht="18.75" customHeight="1">
      <c r="A54" s="30" t="s">
        <v>67</v>
      </c>
      <c r="B54" s="57">
        <v>0</v>
      </c>
      <c r="C54" s="57">
        <v>0</v>
      </c>
      <c r="D54" s="36">
        <v>677480.27</v>
      </c>
      <c r="E54" s="57">
        <v>0</v>
      </c>
      <c r="F54" s="57">
        <v>0</v>
      </c>
      <c r="G54" s="57">
        <v>0</v>
      </c>
      <c r="H54" s="56">
        <v>160158.33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36">
        <f t="shared" si="13"/>
        <v>837638.6</v>
      </c>
      <c r="Q54"/>
    </row>
    <row r="55" spans="1:18" ht="18.75" customHeight="1">
      <c r="A55" s="30" t="s">
        <v>68</v>
      </c>
      <c r="B55" s="57">
        <v>0</v>
      </c>
      <c r="C55" s="57">
        <v>0</v>
      </c>
      <c r="D55" s="57">
        <v>0</v>
      </c>
      <c r="E55" s="36">
        <v>200102.25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41">
        <f t="shared" si="13"/>
        <v>200102.25</v>
      </c>
      <c r="R55"/>
    </row>
    <row r="56" spans="1:19" ht="18.75" customHeight="1">
      <c r="A56" s="30" t="s">
        <v>69</v>
      </c>
      <c r="B56" s="57">
        <v>0</v>
      </c>
      <c r="C56" s="57">
        <v>0</v>
      </c>
      <c r="D56" s="57">
        <v>0</v>
      </c>
      <c r="E56" s="57">
        <v>0</v>
      </c>
      <c r="F56" s="36">
        <v>741094.8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36">
        <f t="shared" si="13"/>
        <v>741094.8</v>
      </c>
      <c r="S56"/>
    </row>
    <row r="57" spans="1:20" ht="18.75" customHeight="1">
      <c r="A57" s="30" t="s">
        <v>70</v>
      </c>
      <c r="B57" s="57">
        <v>0</v>
      </c>
      <c r="C57" s="57">
        <v>0</v>
      </c>
      <c r="D57" s="57">
        <v>0</v>
      </c>
      <c r="E57" s="57">
        <v>0</v>
      </c>
      <c r="F57" s="57">
        <v>0</v>
      </c>
      <c r="G57" s="56">
        <v>1021613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41">
        <f t="shared" si="13"/>
        <v>1021613</v>
      </c>
      <c r="T57"/>
    </row>
    <row r="58" spans="1:21" ht="18.75" customHeight="1">
      <c r="A58" s="30" t="s">
        <v>71</v>
      </c>
      <c r="B58" s="57">
        <v>0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6">
        <v>753548.49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41">
        <f t="shared" si="13"/>
        <v>753548.49</v>
      </c>
      <c r="U58"/>
    </row>
    <row r="59" spans="1:22" ht="18.75" customHeight="1">
      <c r="A59" s="30" t="s">
        <v>72</v>
      </c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36">
        <v>661717.28</v>
      </c>
      <c r="K59" s="57">
        <v>0</v>
      </c>
      <c r="L59" s="57">
        <v>0</v>
      </c>
      <c r="M59" s="57">
        <v>0</v>
      </c>
      <c r="N59" s="57">
        <v>0</v>
      </c>
      <c r="O59" s="41">
        <f t="shared" si="13"/>
        <v>661717.28</v>
      </c>
      <c r="V59"/>
    </row>
    <row r="60" spans="1:23" ht="18.75" customHeight="1">
      <c r="A60" s="30" t="s">
        <v>73</v>
      </c>
      <c r="B60" s="57">
        <v>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36">
        <v>832453.34</v>
      </c>
      <c r="L60" s="36">
        <v>776364.62</v>
      </c>
      <c r="M60" s="57">
        <v>0</v>
      </c>
      <c r="N60" s="57">
        <v>0</v>
      </c>
      <c r="O60" s="41">
        <f t="shared" si="13"/>
        <v>1608817.96</v>
      </c>
      <c r="P60"/>
      <c r="W60"/>
    </row>
    <row r="61" spans="1:25" ht="18.75" customHeight="1">
      <c r="A61" s="30" t="s">
        <v>74</v>
      </c>
      <c r="B61" s="57">
        <v>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36">
        <v>473114.33</v>
      </c>
      <c r="N61" s="57">
        <v>0</v>
      </c>
      <c r="O61" s="41">
        <f t="shared" si="13"/>
        <v>473114.33</v>
      </c>
      <c r="R61"/>
      <c r="Y61"/>
    </row>
    <row r="62" spans="1:26" ht="18.75" customHeight="1">
      <c r="A62" s="43" t="s">
        <v>75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9">
        <v>235993.93</v>
      </c>
      <c r="O62" s="60">
        <f t="shared" si="13"/>
        <v>235993.93</v>
      </c>
      <c r="P62"/>
      <c r="S62"/>
      <c r="Z62"/>
    </row>
    <row r="63" spans="1:12" ht="21" customHeight="1">
      <c r="A63" s="61" t="s">
        <v>76</v>
      </c>
      <c r="B63" s="62"/>
      <c r="C63" s="62"/>
      <c r="D63"/>
      <c r="E63"/>
      <c r="F63"/>
      <c r="G63"/>
      <c r="H63" s="63"/>
      <c r="I63" s="63"/>
      <c r="J63"/>
      <c r="K63"/>
      <c r="L63"/>
    </row>
    <row r="64" spans="1:14" ht="15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2:12" ht="14.25">
      <c r="B65" s="62"/>
      <c r="C65" s="62"/>
      <c r="D65"/>
      <c r="E65"/>
      <c r="F65"/>
      <c r="G65"/>
      <c r="H65" s="63"/>
      <c r="I65" s="63"/>
      <c r="J65"/>
      <c r="K65"/>
      <c r="L65"/>
    </row>
    <row r="66" spans="2:12" ht="14.25">
      <c r="B66" s="62"/>
      <c r="C66" s="62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 s="65"/>
      <c r="I67" s="65"/>
      <c r="J67" s="66"/>
      <c r="K67" s="66"/>
      <c r="L67" s="66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spans="2:12" ht="14.25">
      <c r="B73"/>
      <c r="C73"/>
      <c r="D73"/>
      <c r="E73"/>
      <c r="F73"/>
      <c r="G73"/>
      <c r="H73"/>
      <c r="I73"/>
      <c r="J73"/>
      <c r="K73"/>
      <c r="L73"/>
    </row>
    <row r="74" ht="14.25">
      <c r="K74"/>
    </row>
    <row r="75" ht="14.25">
      <c r="L75"/>
    </row>
    <row r="76" ht="14.25">
      <c r="M76"/>
    </row>
    <row r="77" ht="14.25">
      <c r="N77"/>
    </row>
    <row r="104" spans="2:14" ht="14.2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4.2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s1195646</dc:creator>
  <cp:keywords/>
  <dc:description/>
  <cp:lastModifiedBy>s1195646</cp:lastModifiedBy>
  <dcterms:created xsi:type="dcterms:W3CDTF">2021-10-05T13:18:54Z</dcterms:created>
  <dcterms:modified xsi:type="dcterms:W3CDTF">2021-10-05T13:19:25Z</dcterms:modified>
  <cp:category/>
  <cp:version/>
  <cp:contentType/>
  <cp:contentStatus/>
</cp:coreProperties>
</file>