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<sst xmlns="http://schemas.openxmlformats.org/spreadsheetml/2006/main" count="80" uniqueCount="77">
  <si>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</si>
  <si>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</si>
  <si>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</si>
  <si>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</si>
  <si>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</si>
  <si>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</si>
  <si>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</si>
  <si>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</si>
  <si>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</si>
  <si>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</si>
  <si>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</si>
  <si>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</si>
  <si>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</si>
  <si>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</si>
  <si>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</si>
  <si>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</si>
  <si>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</si>
  <si>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</si>
  <si>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</si>
  <si>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</si>
  <si>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</si>
  <si>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</si>
  <si>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</si>
  <si>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</si>
  <si>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</si>
  <si>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</si>
  <si>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</si>
  <si>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</si>
  <si>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</si>
  <si>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</si>
  <si>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</si>
  <si>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</si>
  <si>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</si>
  <si>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</si>
  <si>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</si>
  <si>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</si>
  <si>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</si>
  <si>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</si>
  <si>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</si>
  <si>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</si>
  <si>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</si>
  <si>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</si>
  <si>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</si>
  <si>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</si>
  <si>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</si>
  <si>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</si>
  <si>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</si>
  <si>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</si>
  <si>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</si>
  <si>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</si>
  <si>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</si>
  <si>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</si>
  <si>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</si>
  <si>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</si>
  <si>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</si>
  <si>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</si>
  <si>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</si>
  <si>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</si>
  <si>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</si>
  <si>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</si>
  <si>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</si>
  <si>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</si>
  <si>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</si>
  <si>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</si>
  <si>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</si>
  <si>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</si>
  <si>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</si>
  <si>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</si>
  <si>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</si>
  <si>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</si>
  <si>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</si>
  <si>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</si>
  <si>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</si>
  <si>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13/09/21 - VENCIMENTO 20/09/21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</si>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</sst>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325105</v>
      </c>
      <c r="C7" s="9">
        <f t="shared" si="0"/>
        <v>232658</v>
      </c>
      <c r="D7" s="9">
        <f t="shared" si="0"/>
        <v>247911</v>
      </c>
      <c r="E7" s="9">
        <f t="shared" si="0"/>
        <v>55317</v>
      </c>
      <c r="F7" s="9">
        <f t="shared" si="0"/>
        <v>182630</v>
      </c>
      <c r="G7" s="9">
        <f t="shared" si="0"/>
        <v>293882</v>
      </c>
      <c r="H7" s="9">
        <f t="shared" si="0"/>
        <v>43106</v>
      </c>
      <c r="I7" s="9">
        <f t="shared" si="0"/>
        <v>217502</v>
      </c>
      <c r="J7" s="9">
        <f t="shared" si="0"/>
        <v>207321</v>
      </c>
      <c r="K7" s="9">
        <f t="shared" si="0"/>
        <v>298041</v>
      </c>
      <c r="L7" s="9">
        <f t="shared" si="0"/>
        <v>218464</v>
      </c>
      <c r="M7" s="9">
        <f t="shared" si="0"/>
        <v>107862</v>
      </c>
      <c r="N7" s="9">
        <f t="shared" si="0"/>
        <v>68250</v>
      </c>
      <c r="O7" s="9">
        <f t="shared" si="0"/>
        <v>2498049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15943</v>
      </c>
      <c r="C8" s="11">
        <f t="shared" si="1"/>
        <v>16635</v>
      </c>
      <c r="D8" s="11">
        <f t="shared" si="1"/>
        <v>12499</v>
      </c>
      <c r="E8" s="11">
        <f t="shared" si="1"/>
        <v>2497</v>
      </c>
      <c r="F8" s="11">
        <f t="shared" si="1"/>
        <v>9146</v>
      </c>
      <c r="G8" s="11">
        <f t="shared" si="1"/>
        <v>13077</v>
      </c>
      <c r="H8" s="11">
        <f t="shared" si="1"/>
        <v>2764</v>
      </c>
      <c r="I8" s="11">
        <f t="shared" si="1"/>
        <v>14748</v>
      </c>
      <c r="J8" s="11">
        <f t="shared" si="1"/>
        <v>12777</v>
      </c>
      <c r="K8" s="11">
        <f t="shared" si="1"/>
        <v>10870</v>
      </c>
      <c r="L8" s="11">
        <f t="shared" si="1"/>
        <v>8522</v>
      </c>
      <c r="M8" s="11">
        <f t="shared" si="1"/>
        <v>5197</v>
      </c>
      <c r="N8" s="11">
        <f t="shared" si="1"/>
        <v>4441</v>
      </c>
      <c r="O8" s="11">
        <f t="shared" si="1"/>
        <v>129116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15943</v>
      </c>
      <c r="C9" s="11">
        <v>16635</v>
      </c>
      <c r="D9" s="11">
        <v>12499</v>
      </c>
      <c r="E9" s="11">
        <v>2497</v>
      </c>
      <c r="F9" s="11">
        <v>9146</v>
      </c>
      <c r="G9" s="11">
        <v>13077</v>
      </c>
      <c r="H9" s="11">
        <v>2764</v>
      </c>
      <c r="I9" s="11">
        <v>14748</v>
      </c>
      <c r="J9" s="11">
        <v>12777</v>
      </c>
      <c r="K9" s="11">
        <v>10864</v>
      </c>
      <c r="L9" s="11">
        <v>8522</v>
      </c>
      <c r="M9" s="11">
        <v>5192</v>
      </c>
      <c r="N9" s="11">
        <v>4441</v>
      </c>
      <c r="O9" s="11">
        <f>SUM(B9:N9)</f>
        <v>129105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309162</v>
      </c>
      <c r="C11" s="13">
        <v>216023</v>
      </c>
      <c r="D11" s="13">
        <v>235412</v>
      </c>
      <c r="E11" s="13">
        <v>52820</v>
      </c>
      <c r="F11" s="13">
        <v>173484</v>
      </c>
      <c r="G11" s="13">
        <v>280805</v>
      </c>
      <c r="H11" s="13">
        <v>40342</v>
      </c>
      <c r="I11" s="13">
        <v>202754</v>
      </c>
      <c r="J11" s="13">
        <v>194544</v>
      </c>
      <c r="K11" s="13">
        <v>287171</v>
      </c>
      <c r="L11" s="13">
        <v>209942</v>
      </c>
      <c r="M11" s="13">
        <v>102665</v>
      </c>
      <c r="N11" s="13">
        <v>63809</v>
      </c>
      <c r="O11" s="11">
        <f>SUM(B11:N11)</f>
        <v>2368933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1.442284718718644</v>
      </c>
      <c r="C15" s="19">
        <v>1.473347544850864</v>
      </c>
      <c r="D15" s="19">
        <v>1.342868771226253</v>
      </c>
      <c r="E15" s="19">
        <v>1.035021630864325</v>
      </c>
      <c r="F15" s="19">
        <v>1.708697493550995</v>
      </c>
      <c r="G15" s="19">
        <v>1.778054247033093</v>
      </c>
      <c r="H15" s="19">
        <v>1.748176652819665</v>
      </c>
      <c r="I15" s="19">
        <v>1.477400586382914</v>
      </c>
      <c r="J15" s="19">
        <v>1.357578221886395</v>
      </c>
      <c r="K15" s="19">
        <v>1.210842503337806</v>
      </c>
      <c r="L15" s="19">
        <v>1.413982692869813</v>
      </c>
      <c r="M15" s="19">
        <v>1.456940668765921</v>
      </c>
      <c r="N15" s="19">
        <v>1.34572036733973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1131392.1599999997</v>
      </c>
      <c r="C17" s="24">
        <f aca="true" t="shared" si="2" ref="C17:N17">C18+C19+C20+C21+C22+C23+C24+C25</f>
        <v>842250.26</v>
      </c>
      <c r="D17" s="24">
        <f t="shared" si="2"/>
        <v>710137.0499999999</v>
      </c>
      <c r="E17" s="24">
        <f t="shared" si="2"/>
        <v>212279.83999999997</v>
      </c>
      <c r="F17" s="24">
        <f t="shared" si="2"/>
        <v>774884.72</v>
      </c>
      <c r="G17" s="24">
        <f t="shared" si="2"/>
        <v>1064138.1199999999</v>
      </c>
      <c r="H17" s="24">
        <f t="shared" si="2"/>
        <v>202634.02</v>
      </c>
      <c r="I17" s="24">
        <f t="shared" si="2"/>
        <v>784719.46</v>
      </c>
      <c r="J17" s="24">
        <f t="shared" si="2"/>
        <v>686073.2499999999</v>
      </c>
      <c r="K17" s="24">
        <f t="shared" si="2"/>
        <v>845789.5499999999</v>
      </c>
      <c r="L17" s="24">
        <f t="shared" si="2"/>
        <v>826438.11</v>
      </c>
      <c r="M17" s="24">
        <f t="shared" si="2"/>
        <v>485728.67</v>
      </c>
      <c r="N17" s="24">
        <f t="shared" si="2"/>
        <v>254042.53</v>
      </c>
      <c r="O17" s="24">
        <f>O18+O19+O20+O21+O22+O23+O24+O25</f>
        <v>8820507.739999998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731258.68</v>
      </c>
      <c r="C18" s="30">
        <f t="shared" si="3"/>
        <v>540487.8</v>
      </c>
      <c r="D18" s="30">
        <f t="shared" si="3"/>
        <v>504945.12</v>
      </c>
      <c r="E18" s="30">
        <f t="shared" si="3"/>
        <v>192746.55</v>
      </c>
      <c r="F18" s="30">
        <f t="shared" si="3"/>
        <v>431006.8</v>
      </c>
      <c r="G18" s="30">
        <f t="shared" si="3"/>
        <v>570131.08</v>
      </c>
      <c r="H18" s="30">
        <f t="shared" si="3"/>
        <v>112131.64</v>
      </c>
      <c r="I18" s="30">
        <f t="shared" si="3"/>
        <v>501255.11</v>
      </c>
      <c r="J18" s="30">
        <f t="shared" si="3"/>
        <v>480901.79</v>
      </c>
      <c r="K18" s="30">
        <f t="shared" si="3"/>
        <v>653931.76</v>
      </c>
      <c r="L18" s="30">
        <f t="shared" si="3"/>
        <v>545548.3</v>
      </c>
      <c r="M18" s="30">
        <f t="shared" si="3"/>
        <v>311160.3</v>
      </c>
      <c r="N18" s="30">
        <f t="shared" si="3"/>
        <v>177927.75</v>
      </c>
      <c r="O18" s="30">
        <f aca="true" t="shared" si="4" ref="O18:O25">SUM(B18:N18)</f>
        <v>5753432.68</v>
      </c>
    </row>
    <row r="19" spans="1:23" ht="18.75" customHeight="1">
      <c r="A19" s="26" t="s">
        <v>35</v>
      </c>
      <c r="B19" s="30">
        <f>IF(B15&lt;&gt;0,ROUND((B15-1)*B18,2),0)</f>
        <v>323424.54</v>
      </c>
      <c r="C19" s="30">
        <f aca="true" t="shared" si="5" ref="C19:N19">IF(C15&lt;&gt;0,ROUND((C15-1)*C18,2),0)</f>
        <v>255838.57</v>
      </c>
      <c r="D19" s="30">
        <f t="shared" si="5"/>
        <v>173129.91</v>
      </c>
      <c r="E19" s="30">
        <f t="shared" si="5"/>
        <v>6750.3</v>
      </c>
      <c r="F19" s="30">
        <f t="shared" si="5"/>
        <v>305453.44</v>
      </c>
      <c r="G19" s="30">
        <f t="shared" si="5"/>
        <v>443592.91</v>
      </c>
      <c r="H19" s="30">
        <f t="shared" si="5"/>
        <v>83894.28</v>
      </c>
      <c r="I19" s="30">
        <f t="shared" si="5"/>
        <v>239299.48</v>
      </c>
      <c r="J19" s="30">
        <f t="shared" si="5"/>
        <v>171960.01</v>
      </c>
      <c r="K19" s="30">
        <f t="shared" si="5"/>
        <v>137876.61</v>
      </c>
      <c r="L19" s="30">
        <f t="shared" si="5"/>
        <v>225847.55</v>
      </c>
      <c r="M19" s="30">
        <f t="shared" si="5"/>
        <v>142181.8</v>
      </c>
      <c r="N19" s="30">
        <f t="shared" si="5"/>
        <v>61513.25</v>
      </c>
      <c r="O19" s="30">
        <f t="shared" si="4"/>
        <v>2570762.6499999994</v>
      </c>
      <c r="W19" s="62"/>
    </row>
    <row r="20" spans="1:15" ht="18.75" customHeight="1">
      <c r="A20" s="26" t="s">
        <v>36</v>
      </c>
      <c r="B20" s="30">
        <v>41388.94</v>
      </c>
      <c r="C20" s="30">
        <v>29956.94</v>
      </c>
      <c r="D20" s="30">
        <v>19500.9</v>
      </c>
      <c r="E20" s="30">
        <v>7478.44</v>
      </c>
      <c r="F20" s="30">
        <v>21678.3</v>
      </c>
      <c r="G20" s="30">
        <v>30685.82</v>
      </c>
      <c r="H20" s="30">
        <v>3943.25</v>
      </c>
      <c r="I20" s="30">
        <v>21332.47</v>
      </c>
      <c r="J20" s="30">
        <v>24834.69</v>
      </c>
      <c r="K20" s="30">
        <v>33984.42</v>
      </c>
      <c r="L20" s="30">
        <v>34220.19</v>
      </c>
      <c r="M20" s="30">
        <v>14962.32</v>
      </c>
      <c r="N20" s="30">
        <v>8814.55</v>
      </c>
      <c r="O20" s="30">
        <f t="shared" si="4"/>
        <v>292781.23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-155.8</v>
      </c>
      <c r="C23" s="30">
        <v>-613.04</v>
      </c>
      <c r="D23" s="30">
        <v>-2340.9</v>
      </c>
      <c r="E23" s="30">
        <v>-659.7</v>
      </c>
      <c r="F23" s="30">
        <v>0</v>
      </c>
      <c r="G23" s="30">
        <v>-599.9</v>
      </c>
      <c r="H23" s="30">
        <v>-1329.12</v>
      </c>
      <c r="I23" s="30">
        <v>-1631.07</v>
      </c>
      <c r="J23" s="30">
        <v>-4093.96</v>
      </c>
      <c r="K23" s="30">
        <v>-5484.97</v>
      </c>
      <c r="L23" s="30">
        <v>-3097.2</v>
      </c>
      <c r="M23" s="30">
        <v>0</v>
      </c>
      <c r="N23" s="30">
        <v>0</v>
      </c>
      <c r="O23" s="30">
        <f t="shared" si="4"/>
        <v>-20005.66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-70149.2</v>
      </c>
      <c r="C27" s="30">
        <f>+C28+C30+C42+C43+C46-C47</f>
        <v>-73194</v>
      </c>
      <c r="D27" s="30">
        <f t="shared" si="6"/>
        <v>-58458.909999999996</v>
      </c>
      <c r="E27" s="30">
        <f t="shared" si="6"/>
        <v>-10986.8</v>
      </c>
      <c r="F27" s="30">
        <f t="shared" si="6"/>
        <v>-40242.4</v>
      </c>
      <c r="G27" s="30">
        <f t="shared" si="6"/>
        <v>-57538.8</v>
      </c>
      <c r="H27" s="30">
        <f t="shared" si="6"/>
        <v>-32979.95</v>
      </c>
      <c r="I27" s="30">
        <f t="shared" si="6"/>
        <v>-65287.2</v>
      </c>
      <c r="J27" s="30">
        <f t="shared" si="6"/>
        <v>-56218.8</v>
      </c>
      <c r="K27" s="30">
        <f t="shared" si="6"/>
        <v>-47801.6</v>
      </c>
      <c r="L27" s="30">
        <f t="shared" si="6"/>
        <v>-37496.8</v>
      </c>
      <c r="M27" s="30">
        <f t="shared" si="6"/>
        <v>-25775.2</v>
      </c>
      <c r="N27" s="30">
        <f t="shared" si="6"/>
        <v>-19540.4</v>
      </c>
      <c r="O27" s="30">
        <f t="shared" si="6"/>
        <v>-595670.06</v>
      </c>
    </row>
    <row r="28" spans="1:15" ht="18.75" customHeight="1">
      <c r="A28" s="26" t="s">
        <v>40</v>
      </c>
      <c r="B28" s="31">
        <f>+B29</f>
        <v>-70149.2</v>
      </c>
      <c r="C28" s="31">
        <f>+C29</f>
        <v>-73194</v>
      </c>
      <c r="D28" s="31">
        <f aca="true" t="shared" si="7" ref="D28:O28">+D29</f>
        <v>-54995.6</v>
      </c>
      <c r="E28" s="31">
        <f t="shared" si="7"/>
        <v>-10986.8</v>
      </c>
      <c r="F28" s="31">
        <f t="shared" si="7"/>
        <v>-40242.4</v>
      </c>
      <c r="G28" s="31">
        <f t="shared" si="7"/>
        <v>-57538.8</v>
      </c>
      <c r="H28" s="31">
        <f t="shared" si="7"/>
        <v>-12161.6</v>
      </c>
      <c r="I28" s="31">
        <f t="shared" si="7"/>
        <v>-64891.2</v>
      </c>
      <c r="J28" s="31">
        <f t="shared" si="7"/>
        <v>-56218.8</v>
      </c>
      <c r="K28" s="31">
        <f t="shared" si="7"/>
        <v>-47801.6</v>
      </c>
      <c r="L28" s="31">
        <f t="shared" si="7"/>
        <v>-37496.8</v>
      </c>
      <c r="M28" s="31">
        <f t="shared" si="7"/>
        <v>-22844.8</v>
      </c>
      <c r="N28" s="31">
        <f t="shared" si="7"/>
        <v>-19540.4</v>
      </c>
      <c r="O28" s="31">
        <f t="shared" si="7"/>
        <v>-568062</v>
      </c>
    </row>
    <row r="29" spans="1:26" ht="18.75" customHeight="1">
      <c r="A29" s="27" t="s">
        <v>41</v>
      </c>
      <c r="B29" s="16">
        <f>ROUND((-B9)*$G$3,2)</f>
        <v>-70149.2</v>
      </c>
      <c r="C29" s="16">
        <f aca="true" t="shared" si="8" ref="C29:N29">ROUND((-C9)*$G$3,2)</f>
        <v>-73194</v>
      </c>
      <c r="D29" s="16">
        <f t="shared" si="8"/>
        <v>-54995.6</v>
      </c>
      <c r="E29" s="16">
        <f t="shared" si="8"/>
        <v>-10986.8</v>
      </c>
      <c r="F29" s="16">
        <f t="shared" si="8"/>
        <v>-40242.4</v>
      </c>
      <c r="G29" s="16">
        <f t="shared" si="8"/>
        <v>-57538.8</v>
      </c>
      <c r="H29" s="16">
        <f t="shared" si="8"/>
        <v>-12161.6</v>
      </c>
      <c r="I29" s="16">
        <f t="shared" si="8"/>
        <v>-64891.2</v>
      </c>
      <c r="J29" s="16">
        <f t="shared" si="8"/>
        <v>-56218.8</v>
      </c>
      <c r="K29" s="16">
        <f t="shared" si="8"/>
        <v>-47801.6</v>
      </c>
      <c r="L29" s="16">
        <f t="shared" si="8"/>
        <v>-37496.8</v>
      </c>
      <c r="M29" s="16">
        <f t="shared" si="8"/>
        <v>-22844.8</v>
      </c>
      <c r="N29" s="16">
        <f t="shared" si="8"/>
        <v>-19540.4</v>
      </c>
      <c r="O29" s="32">
        <f aca="true" t="shared" si="9" ref="O29:O47">SUM(B29:N29)</f>
        <v>-568062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-19827</v>
      </c>
      <c r="I30" s="31">
        <f t="shared" si="10"/>
        <v>-396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-2930.4</v>
      </c>
      <c r="N30" s="31">
        <f t="shared" si="10"/>
        <v>0</v>
      </c>
      <c r="O30" s="31">
        <f t="shared" si="10"/>
        <v>-23153.4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-396</v>
      </c>
      <c r="J32" s="33">
        <v>0</v>
      </c>
      <c r="K32" s="33">
        <v>0</v>
      </c>
      <c r="L32" s="33">
        <v>0</v>
      </c>
      <c r="M32" s="33">
        <v>-2930.4</v>
      </c>
      <c r="N32" s="33">
        <v>0</v>
      </c>
      <c r="O32" s="33">
        <f t="shared" si="9"/>
        <v>-3326.4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-19827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-19827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-3463.31</v>
      </c>
      <c r="E42" s="35">
        <v>0</v>
      </c>
      <c r="F42" s="35">
        <v>0</v>
      </c>
      <c r="G42" s="35">
        <v>0</v>
      </c>
      <c r="H42" s="35">
        <v>-991.35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-4454.66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1061242.9599999997</v>
      </c>
      <c r="C45" s="36">
        <f t="shared" si="11"/>
        <v>769056.26</v>
      </c>
      <c r="D45" s="36">
        <f t="shared" si="11"/>
        <v>651678.1399999999</v>
      </c>
      <c r="E45" s="36">
        <f t="shared" si="11"/>
        <v>201293.03999999998</v>
      </c>
      <c r="F45" s="36">
        <f t="shared" si="11"/>
        <v>734642.32</v>
      </c>
      <c r="G45" s="36">
        <f t="shared" si="11"/>
        <v>1006599.3199999998</v>
      </c>
      <c r="H45" s="36">
        <f t="shared" si="11"/>
        <v>169654.07</v>
      </c>
      <c r="I45" s="36">
        <f t="shared" si="11"/>
        <v>719432.26</v>
      </c>
      <c r="J45" s="36">
        <f t="shared" si="11"/>
        <v>629854.4499999998</v>
      </c>
      <c r="K45" s="36">
        <f t="shared" si="11"/>
        <v>797987.95</v>
      </c>
      <c r="L45" s="36">
        <f t="shared" si="11"/>
        <v>788941.3099999999</v>
      </c>
      <c r="M45" s="36">
        <f t="shared" si="11"/>
        <v>459953.47</v>
      </c>
      <c r="N45" s="36">
        <f t="shared" si="11"/>
        <v>234502.13</v>
      </c>
      <c r="O45" s="36">
        <f>SUM(B45:N45)</f>
        <v>8224837.679999999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1061242.96</v>
      </c>
      <c r="C51" s="51">
        <f t="shared" si="12"/>
        <v>769056.27</v>
      </c>
      <c r="D51" s="51">
        <f t="shared" si="12"/>
        <v>651678.15</v>
      </c>
      <c r="E51" s="51">
        <f t="shared" si="12"/>
        <v>201293.04</v>
      </c>
      <c r="F51" s="51">
        <f t="shared" si="12"/>
        <v>734642.32</v>
      </c>
      <c r="G51" s="51">
        <f t="shared" si="12"/>
        <v>1006599.32</v>
      </c>
      <c r="H51" s="51">
        <f t="shared" si="12"/>
        <v>169654.06</v>
      </c>
      <c r="I51" s="51">
        <f t="shared" si="12"/>
        <v>719432.26</v>
      </c>
      <c r="J51" s="51">
        <f t="shared" si="12"/>
        <v>629854.45</v>
      </c>
      <c r="K51" s="51">
        <f t="shared" si="12"/>
        <v>797987.94</v>
      </c>
      <c r="L51" s="51">
        <f t="shared" si="12"/>
        <v>788941.32</v>
      </c>
      <c r="M51" s="51">
        <f t="shared" si="12"/>
        <v>459953.46</v>
      </c>
      <c r="N51" s="51">
        <f t="shared" si="12"/>
        <v>234502.13</v>
      </c>
      <c r="O51" s="36">
        <f t="shared" si="12"/>
        <v>8224837.68</v>
      </c>
      <c r="Q51"/>
    </row>
    <row r="52" spans="1:18" ht="18.75" customHeight="1">
      <c r="A52" s="26" t="s">
        <v>57</v>
      </c>
      <c r="B52" s="51">
        <v>874924.91</v>
      </c>
      <c r="C52" s="51">
        <v>561363.03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1436287.94</v>
      </c>
      <c r="P52"/>
      <c r="Q52"/>
      <c r="R52" s="43"/>
    </row>
    <row r="53" spans="1:16" ht="18.75" customHeight="1">
      <c r="A53" s="26" t="s">
        <v>58</v>
      </c>
      <c r="B53" s="51">
        <v>186318.05</v>
      </c>
      <c r="C53" s="51">
        <v>207693.24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394011.29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651678.15</v>
      </c>
      <c r="E54" s="52">
        <v>0</v>
      </c>
      <c r="F54" s="52">
        <v>0</v>
      </c>
      <c r="G54" s="52">
        <v>0</v>
      </c>
      <c r="H54" s="51">
        <v>169654.06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821332.21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201293.04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201293.04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734642.32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734642.32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1006599.32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1006599.32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719432.26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719432.26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629854.45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629854.45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797987.94</v>
      </c>
      <c r="L60" s="31">
        <v>788941.32</v>
      </c>
      <c r="M60" s="52">
        <v>0</v>
      </c>
      <c r="N60" s="52">
        <v>0</v>
      </c>
      <c r="O60" s="36">
        <f t="shared" si="13"/>
        <v>1586929.2599999998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459953.46</v>
      </c>
      <c r="N61" s="52">
        <v>0</v>
      </c>
      <c r="O61" s="36">
        <f t="shared" si="13"/>
        <v>459953.46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234502.13</v>
      </c>
      <c r="O62" s="55">
        <f t="shared" si="13"/>
        <v>234502.13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2021-09-17T14:09:48Z</dcterms:modified>
  <cp:category/>
  <cp:version/>
  <cp:contentType/>
  <cp:contentStatus/>
</cp:coreProperties>
</file>