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7129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<sst xmlns="http://schemas.openxmlformats.org/spreadsheetml/2006/main" count="81" uniqueCount="78">
  <si>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</si>
  <si>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</si>
  <si>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</si>
  <si>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</si>
  <si>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</si>
  <si>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</si>
  <si>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</si>
  <si>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</si>
  <si>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</si>
  <si>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</si>
  <si>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</si>
  <si>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</si>
  <si>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</si>
  <si>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</si>
  <si>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</si>
  <si>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</si>
  <si>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</si>
  <si>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</si>
  <si>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</si>
  <si>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</si>
  <si>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</si>
  <si>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</si>
  <si>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</si>
  <si>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</si>
  <si>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</si>
  <si>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</si>
  <si>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</si>
  <si>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</si>
  <si>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</si>
  <si>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</si>
  <si>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</si>
  <si>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</si>
  <si>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</si>
  <si>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</si>
  <si>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</si>
  <si>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</si>
  <si>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</si>
  <si>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</si>
  <si>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</si>
  <si>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</si>
  <si>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</si>
  <si>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</si>
  <si>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</si>
  <si>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</si>
  <si>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</si>
  <si>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</si>
  <si>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</si>
  <si>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</si>
  <si>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</si>
  <si>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</si>
  <si>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</si>
  <si>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</si>
  <si>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</si>
  <si>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</si>
  <si>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</si>
  <si>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</si>
  <si>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</si>
  <si>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</si>
  <si>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</si>
  <si>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</si>
  <si>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</si>
  <si>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</si>
  <si>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</si>
  <si>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</si>
  <si>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</si>
  <si>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</si>
  <si>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</si>
  <si>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</si>
  <si>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</si>
  <si>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</si>
  <si>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</si>
  <si>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</si>
  <si>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</si>
  <si>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20/10/21 - VENCIMENTO 27/10/21</t>
  </si>
  <si>
    <t>5.2.10. Maggi Adm. de Consórcios LTDA</t>
  </si>
  <si>
    <t>5.2.11. Amortização do Investimento</t>
  </si>
  <si>
    <t>5.3. Revisão de Remuneração pelo Transporte Coletivo (1)</t>
  </si>
  <si>
    <t>Nota: (1) Revisões do período de 19/03 a 03/12/20, lotes D3 e D7, e remuneração da frota parada de 06 a 10/08/21.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</si>
</sst>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O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342225</v>
      </c>
      <c r="C7" s="9">
        <f t="shared" si="0"/>
        <v>248772</v>
      </c>
      <c r="D7" s="9">
        <f t="shared" si="0"/>
        <v>257279</v>
      </c>
      <c r="E7" s="9">
        <f t="shared" si="0"/>
        <v>54507</v>
      </c>
      <c r="F7" s="9">
        <f t="shared" si="0"/>
        <v>193924</v>
      </c>
      <c r="G7" s="9">
        <f t="shared" si="0"/>
        <v>319404</v>
      </c>
      <c r="H7" s="9">
        <f t="shared" si="0"/>
        <v>44092</v>
      </c>
      <c r="I7" s="9">
        <f t="shared" si="0"/>
        <v>230107</v>
      </c>
      <c r="J7" s="9">
        <f t="shared" si="0"/>
        <v>216025</v>
      </c>
      <c r="K7" s="9">
        <f t="shared" si="0"/>
        <v>313788</v>
      </c>
      <c r="L7" s="9">
        <f t="shared" si="0"/>
        <v>231880</v>
      </c>
      <c r="M7" s="9">
        <f t="shared" si="0"/>
        <v>113993</v>
      </c>
      <c r="N7" s="9">
        <f t="shared" si="0"/>
        <v>72313</v>
      </c>
      <c r="O7" s="9">
        <f t="shared" si="0"/>
        <v>2638309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14537</v>
      </c>
      <c r="C8" s="11">
        <f t="shared" si="1"/>
        <v>15434</v>
      </c>
      <c r="D8" s="11">
        <f t="shared" si="1"/>
        <v>10193</v>
      </c>
      <c r="E8" s="11">
        <f t="shared" si="1"/>
        <v>2027</v>
      </c>
      <c r="F8" s="11">
        <f t="shared" si="1"/>
        <v>7763</v>
      </c>
      <c r="G8" s="11">
        <f t="shared" si="1"/>
        <v>12126</v>
      </c>
      <c r="H8" s="11">
        <f t="shared" si="1"/>
        <v>2320</v>
      </c>
      <c r="I8" s="11">
        <f t="shared" si="1"/>
        <v>13673</v>
      </c>
      <c r="J8" s="11">
        <f t="shared" si="1"/>
        <v>11058</v>
      </c>
      <c r="K8" s="11">
        <f t="shared" si="1"/>
        <v>8978</v>
      </c>
      <c r="L8" s="11">
        <f t="shared" si="1"/>
        <v>7283</v>
      </c>
      <c r="M8" s="11">
        <f t="shared" si="1"/>
        <v>4480</v>
      </c>
      <c r="N8" s="11">
        <f t="shared" si="1"/>
        <v>3939</v>
      </c>
      <c r="O8" s="11">
        <f t="shared" si="1"/>
        <v>113811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14537</v>
      </c>
      <c r="C9" s="11">
        <v>15434</v>
      </c>
      <c r="D9" s="11">
        <v>10193</v>
      </c>
      <c r="E9" s="11">
        <v>2027</v>
      </c>
      <c r="F9" s="11">
        <v>7763</v>
      </c>
      <c r="G9" s="11">
        <v>12126</v>
      </c>
      <c r="H9" s="11">
        <v>2320</v>
      </c>
      <c r="I9" s="11">
        <v>13671</v>
      </c>
      <c r="J9" s="11">
        <v>11058</v>
      </c>
      <c r="K9" s="11">
        <v>8970</v>
      </c>
      <c r="L9" s="11">
        <v>7283</v>
      </c>
      <c r="M9" s="11">
        <v>4471</v>
      </c>
      <c r="N9" s="11">
        <v>3938</v>
      </c>
      <c r="O9" s="11">
        <f>SUM(B9:N9)</f>
        <v>113791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8</v>
      </c>
      <c r="L10" s="13">
        <v>0</v>
      </c>
      <c r="M10" s="13">
        <v>9</v>
      </c>
      <c r="N10" s="13">
        <v>1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327688</v>
      </c>
      <c r="C11" s="13">
        <v>233338</v>
      </c>
      <c r="D11" s="13">
        <v>247086</v>
      </c>
      <c r="E11" s="13">
        <v>52480</v>
      </c>
      <c r="F11" s="13">
        <v>186161</v>
      </c>
      <c r="G11" s="13">
        <v>307278</v>
      </c>
      <c r="H11" s="13">
        <v>41772</v>
      </c>
      <c r="I11" s="13">
        <v>216434</v>
      </c>
      <c r="J11" s="13">
        <v>204967</v>
      </c>
      <c r="K11" s="13">
        <v>304810</v>
      </c>
      <c r="L11" s="13">
        <v>224597</v>
      </c>
      <c r="M11" s="13">
        <v>109513</v>
      </c>
      <c r="N11" s="13">
        <v>68374</v>
      </c>
      <c r="O11" s="11">
        <f>SUM(B11:N11)</f>
        <v>2524498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1.372343138616993</v>
      </c>
      <c r="C15" s="19">
        <v>1.385597741631643</v>
      </c>
      <c r="D15" s="19">
        <v>1.30735970253263</v>
      </c>
      <c r="E15" s="19">
        <v>1.057955987759137</v>
      </c>
      <c r="F15" s="19">
        <v>1.521287710058879</v>
      </c>
      <c r="G15" s="19">
        <v>1.655095176588281</v>
      </c>
      <c r="H15" s="19">
        <v>1.818052975948399</v>
      </c>
      <c r="I15" s="19">
        <v>1.447513699742593</v>
      </c>
      <c r="J15" s="19">
        <v>1.395867349875523</v>
      </c>
      <c r="K15" s="19">
        <v>1.271446321096292</v>
      </c>
      <c r="L15" s="19">
        <v>1.374951631949259</v>
      </c>
      <c r="M15" s="19">
        <v>1.368576460961057</v>
      </c>
      <c r="N15" s="19">
        <v>1.258379433432216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1141218.5</v>
      </c>
      <c r="C17" s="24">
        <f aca="true" t="shared" si="2" ref="C17:N17">C18+C19+C20+C21+C22+C23+C24+C25</f>
        <v>846180.62</v>
      </c>
      <c r="D17" s="24">
        <f t="shared" si="2"/>
        <v>720696.08</v>
      </c>
      <c r="E17" s="24">
        <f t="shared" si="2"/>
        <v>214564.75000000003</v>
      </c>
      <c r="F17" s="24">
        <f t="shared" si="2"/>
        <v>736348.0499999999</v>
      </c>
      <c r="G17" s="24">
        <f t="shared" si="2"/>
        <v>1087426.8800000001</v>
      </c>
      <c r="H17" s="24">
        <f t="shared" si="2"/>
        <v>217536.38</v>
      </c>
      <c r="I17" s="24">
        <f t="shared" si="2"/>
        <v>820693.0700000001</v>
      </c>
      <c r="J17" s="24">
        <f t="shared" si="2"/>
        <v>741091.14</v>
      </c>
      <c r="K17" s="24">
        <f t="shared" si="2"/>
        <v>936760.5300000001</v>
      </c>
      <c r="L17" s="24">
        <f t="shared" si="2"/>
        <v>858039.37</v>
      </c>
      <c r="M17" s="24">
        <f t="shared" si="2"/>
        <v>485545.18</v>
      </c>
      <c r="N17" s="24">
        <f t="shared" si="2"/>
        <v>251518.99</v>
      </c>
      <c r="O17" s="24">
        <f>O18+O19+O20+O21+O22+O23+O24+O25</f>
        <v>9057619.540000001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762374.63</v>
      </c>
      <c r="C18" s="30">
        <f t="shared" si="3"/>
        <v>572499</v>
      </c>
      <c r="D18" s="30">
        <f t="shared" si="3"/>
        <v>519240.48</v>
      </c>
      <c r="E18" s="30">
        <f t="shared" si="3"/>
        <v>187929.23</v>
      </c>
      <c r="F18" s="30">
        <f t="shared" si="3"/>
        <v>453646.41</v>
      </c>
      <c r="G18" s="30">
        <f t="shared" si="3"/>
        <v>614756.88</v>
      </c>
      <c r="H18" s="30">
        <f t="shared" si="3"/>
        <v>113942.55</v>
      </c>
      <c r="I18" s="30">
        <f t="shared" si="3"/>
        <v>525817.51</v>
      </c>
      <c r="J18" s="30">
        <f t="shared" si="3"/>
        <v>496490.26</v>
      </c>
      <c r="K18" s="30">
        <f t="shared" si="3"/>
        <v>681704.43</v>
      </c>
      <c r="L18" s="30">
        <f t="shared" si="3"/>
        <v>573578.37</v>
      </c>
      <c r="M18" s="30">
        <f t="shared" si="3"/>
        <v>325381.62</v>
      </c>
      <c r="N18" s="30">
        <f t="shared" si="3"/>
        <v>186444.61</v>
      </c>
      <c r="O18" s="30">
        <f aca="true" t="shared" si="4" ref="O18:O25">SUM(B18:N18)</f>
        <v>6013805.9799999995</v>
      </c>
    </row>
    <row r="19" spans="1:23" ht="18.75" customHeight="1">
      <c r="A19" s="26" t="s">
        <v>35</v>
      </c>
      <c r="B19" s="30">
        <f>IF(B15&lt;&gt;0,ROUND((B15-1)*B18,2),0)</f>
        <v>283864.96</v>
      </c>
      <c r="C19" s="30">
        <f aca="true" t="shared" si="5" ref="C19:N19">IF(C15&lt;&gt;0,ROUND((C15-1)*C18,2),0)</f>
        <v>220754.32</v>
      </c>
      <c r="D19" s="30">
        <f t="shared" si="5"/>
        <v>159593.6</v>
      </c>
      <c r="E19" s="30">
        <f t="shared" si="5"/>
        <v>10891.62</v>
      </c>
      <c r="F19" s="30">
        <f t="shared" si="5"/>
        <v>236480.3</v>
      </c>
      <c r="G19" s="30">
        <f t="shared" si="5"/>
        <v>402724.27</v>
      </c>
      <c r="H19" s="30">
        <f t="shared" si="5"/>
        <v>93211.04</v>
      </c>
      <c r="I19" s="30">
        <f t="shared" si="5"/>
        <v>235310.54</v>
      </c>
      <c r="J19" s="30">
        <f t="shared" si="5"/>
        <v>196544.28</v>
      </c>
      <c r="K19" s="30">
        <f t="shared" si="5"/>
        <v>185046.16</v>
      </c>
      <c r="L19" s="30">
        <f t="shared" si="5"/>
        <v>215064.15</v>
      </c>
      <c r="M19" s="30">
        <f t="shared" si="5"/>
        <v>119928.01</v>
      </c>
      <c r="N19" s="30">
        <f t="shared" si="5"/>
        <v>48173.45</v>
      </c>
      <c r="O19" s="30">
        <f t="shared" si="4"/>
        <v>2407586.7</v>
      </c>
      <c r="W19" s="62"/>
    </row>
    <row r="20" spans="1:15" ht="18.75" customHeight="1">
      <c r="A20" s="26" t="s">
        <v>36</v>
      </c>
      <c r="B20" s="30">
        <v>42584.4</v>
      </c>
      <c r="C20" s="30">
        <v>30142.84</v>
      </c>
      <c r="D20" s="30">
        <v>18574.78</v>
      </c>
      <c r="E20" s="30">
        <v>7077.88</v>
      </c>
      <c r="F20" s="30">
        <v>22157.46</v>
      </c>
      <c r="G20" s="30">
        <v>33602.89</v>
      </c>
      <c r="H20" s="30">
        <v>3673.43</v>
      </c>
      <c r="I20" s="30">
        <v>23267.06</v>
      </c>
      <c r="J20" s="30">
        <v>26038.61</v>
      </c>
      <c r="K20" s="30">
        <v>34755.98</v>
      </c>
      <c r="L20" s="30">
        <v>33933.48</v>
      </c>
      <c r="M20" s="30">
        <v>14704.94</v>
      </c>
      <c r="N20" s="30">
        <v>8486.49</v>
      </c>
      <c r="O20" s="30">
        <f t="shared" si="4"/>
        <v>299000.24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212689.32</v>
      </c>
      <c r="C27" s="30">
        <f>+C28+C30+C43+C44+C47-C48</f>
        <v>82005.34999999998</v>
      </c>
      <c r="D27" s="30">
        <f t="shared" si="6"/>
        <v>10059.830000000009</v>
      </c>
      <c r="E27" s="30">
        <f t="shared" si="6"/>
        <v>35648.79</v>
      </c>
      <c r="F27" s="30">
        <f t="shared" si="6"/>
        <v>24850.880000000005</v>
      </c>
      <c r="G27" s="30">
        <f t="shared" si="6"/>
        <v>72166.32</v>
      </c>
      <c r="H27" s="30">
        <f t="shared" si="6"/>
        <v>-20568.420000000002</v>
      </c>
      <c r="I27" s="30">
        <f t="shared" si="6"/>
        <v>60852.719999999994</v>
      </c>
      <c r="J27" s="30">
        <f t="shared" si="6"/>
        <v>88814.67999999998</v>
      </c>
      <c r="K27" s="30">
        <f t="shared" si="6"/>
        <v>163631.89</v>
      </c>
      <c r="L27" s="30">
        <f t="shared" si="6"/>
        <v>166986.14</v>
      </c>
      <c r="M27" s="30">
        <f t="shared" si="6"/>
        <v>29816.729999999996</v>
      </c>
      <c r="N27" s="30">
        <f t="shared" si="6"/>
        <v>-11090.34</v>
      </c>
      <c r="O27" s="30">
        <f t="shared" si="6"/>
        <v>915863.8899999997</v>
      </c>
    </row>
    <row r="28" spans="1:15" ht="18.75" customHeight="1">
      <c r="A28" s="26" t="s">
        <v>40</v>
      </c>
      <c r="B28" s="31">
        <f>+B29</f>
        <v>-63962.8</v>
      </c>
      <c r="C28" s="31">
        <f>+C29</f>
        <v>-67909.6</v>
      </c>
      <c r="D28" s="31">
        <f aca="true" t="shared" si="7" ref="D28:O28">+D29</f>
        <v>-44849.2</v>
      </c>
      <c r="E28" s="31">
        <f t="shared" si="7"/>
        <v>-8918.8</v>
      </c>
      <c r="F28" s="31">
        <f t="shared" si="7"/>
        <v>-34157.2</v>
      </c>
      <c r="G28" s="31">
        <f t="shared" si="7"/>
        <v>-53354.4</v>
      </c>
      <c r="H28" s="31">
        <f t="shared" si="7"/>
        <v>-10208</v>
      </c>
      <c r="I28" s="31">
        <f t="shared" si="7"/>
        <v>-60152.4</v>
      </c>
      <c r="J28" s="31">
        <f t="shared" si="7"/>
        <v>-48655.2</v>
      </c>
      <c r="K28" s="31">
        <f t="shared" si="7"/>
        <v>-39468</v>
      </c>
      <c r="L28" s="31">
        <f t="shared" si="7"/>
        <v>-32045.2</v>
      </c>
      <c r="M28" s="31">
        <f t="shared" si="7"/>
        <v>-19672.4</v>
      </c>
      <c r="N28" s="31">
        <f t="shared" si="7"/>
        <v>-17327.2</v>
      </c>
      <c r="O28" s="31">
        <f t="shared" si="7"/>
        <v>-500680.40000000014</v>
      </c>
    </row>
    <row r="29" spans="1:26" ht="18.75" customHeight="1">
      <c r="A29" s="27" t="s">
        <v>41</v>
      </c>
      <c r="B29" s="16">
        <f>ROUND((-B9)*$G$3,2)</f>
        <v>-63962.8</v>
      </c>
      <c r="C29" s="16">
        <f aca="true" t="shared" si="8" ref="C29:N29">ROUND((-C9)*$G$3,2)</f>
        <v>-67909.6</v>
      </c>
      <c r="D29" s="16">
        <f t="shared" si="8"/>
        <v>-44849.2</v>
      </c>
      <c r="E29" s="16">
        <f t="shared" si="8"/>
        <v>-8918.8</v>
      </c>
      <c r="F29" s="16">
        <f t="shared" si="8"/>
        <v>-34157.2</v>
      </c>
      <c r="G29" s="16">
        <f t="shared" si="8"/>
        <v>-53354.4</v>
      </c>
      <c r="H29" s="16">
        <f t="shared" si="8"/>
        <v>-10208</v>
      </c>
      <c r="I29" s="16">
        <f t="shared" si="8"/>
        <v>-60152.4</v>
      </c>
      <c r="J29" s="16">
        <f t="shared" si="8"/>
        <v>-48655.2</v>
      </c>
      <c r="K29" s="16">
        <f t="shared" si="8"/>
        <v>-39468</v>
      </c>
      <c r="L29" s="16">
        <f t="shared" si="8"/>
        <v>-32045.2</v>
      </c>
      <c r="M29" s="16">
        <f t="shared" si="8"/>
        <v>-19672.4</v>
      </c>
      <c r="N29" s="16">
        <f t="shared" si="8"/>
        <v>-17327.2</v>
      </c>
      <c r="O29" s="32">
        <f aca="true" t="shared" si="9" ref="O29:O48">SUM(B29:N29)</f>
        <v>-500680.40000000014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-4643.2</v>
      </c>
      <c r="C30" s="31">
        <f aca="true" t="shared" si="10" ref="C30:O30">SUM(C31:C41)</f>
        <v>-3514.3399999999997</v>
      </c>
      <c r="D30" s="31">
        <f t="shared" si="10"/>
        <v>-2960.56</v>
      </c>
      <c r="E30" s="31">
        <f t="shared" si="10"/>
        <v>-883.91</v>
      </c>
      <c r="F30" s="31">
        <f t="shared" si="10"/>
        <v>-3035.1099999999997</v>
      </c>
      <c r="G30" s="31">
        <f t="shared" si="10"/>
        <v>-4472.81</v>
      </c>
      <c r="H30" s="31">
        <f t="shared" si="10"/>
        <v>-21941.45</v>
      </c>
      <c r="I30" s="31">
        <f t="shared" si="10"/>
        <v>-3343.9500000000003</v>
      </c>
      <c r="J30" s="31">
        <f t="shared" si="10"/>
        <v>-3067.06</v>
      </c>
      <c r="K30" s="31">
        <f t="shared" si="10"/>
        <v>-3844.4799999999996</v>
      </c>
      <c r="L30" s="31">
        <f t="shared" si="10"/>
        <v>-3503.6900000000005</v>
      </c>
      <c r="M30" s="31">
        <f t="shared" si="10"/>
        <v>-1959.5100000000002</v>
      </c>
      <c r="N30" s="31">
        <f t="shared" si="10"/>
        <v>-1043.6699999999998</v>
      </c>
      <c r="O30" s="31">
        <f t="shared" si="10"/>
        <v>-58213.74000000001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-5654.99</v>
      </c>
      <c r="C39" s="33">
        <v>-4280.15</v>
      </c>
      <c r="D39" s="33">
        <v>-3605.7</v>
      </c>
      <c r="E39" s="33">
        <v>-1076.52</v>
      </c>
      <c r="F39" s="33">
        <v>-3696.49</v>
      </c>
      <c r="G39" s="33">
        <v>-5447.47</v>
      </c>
      <c r="H39" s="33">
        <v>-1089.49</v>
      </c>
      <c r="I39" s="33">
        <v>-4072.63</v>
      </c>
      <c r="J39" s="33">
        <v>-3735.4</v>
      </c>
      <c r="K39" s="33">
        <v>-4682.23</v>
      </c>
      <c r="L39" s="33">
        <v>-4267.18</v>
      </c>
      <c r="M39" s="33">
        <v>-2386.51</v>
      </c>
      <c r="N39" s="33">
        <v>-1271.08</v>
      </c>
      <c r="O39" s="33">
        <f t="shared" si="9"/>
        <v>-45265.84000000001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-21046.89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-21046.89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1011.79</v>
      </c>
      <c r="C41" s="33">
        <v>765.81</v>
      </c>
      <c r="D41" s="33">
        <v>645.14</v>
      </c>
      <c r="E41" s="33">
        <v>192.61</v>
      </c>
      <c r="F41" s="33">
        <v>661.38</v>
      </c>
      <c r="G41" s="33">
        <v>974.66</v>
      </c>
      <c r="H41" s="33">
        <v>194.93</v>
      </c>
      <c r="I41" s="33">
        <v>728.68</v>
      </c>
      <c r="J41" s="33">
        <v>668.34</v>
      </c>
      <c r="K41" s="33">
        <v>837.75</v>
      </c>
      <c r="L41" s="33">
        <v>763.49</v>
      </c>
      <c r="M41" s="33">
        <v>427</v>
      </c>
      <c r="N41" s="33">
        <v>227.41</v>
      </c>
      <c r="O41" s="33">
        <f>SUM(B41:N41)</f>
        <v>8098.990000000001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281295.32</v>
      </c>
      <c r="C43" s="35">
        <v>153429.28999999998</v>
      </c>
      <c r="D43" s="35">
        <f>61344.19-3474.6</f>
        <v>57869.590000000004</v>
      </c>
      <c r="E43" s="35">
        <v>45451.5</v>
      </c>
      <c r="F43" s="35">
        <v>62043.19</v>
      </c>
      <c r="G43" s="35">
        <v>129993.53000000001</v>
      </c>
      <c r="H43" s="35">
        <v>11581.029999999999</v>
      </c>
      <c r="I43" s="35">
        <v>124349.06999999999</v>
      </c>
      <c r="J43" s="35">
        <v>140536.93999999997</v>
      </c>
      <c r="K43" s="35">
        <v>206944.37</v>
      </c>
      <c r="L43" s="35">
        <v>202535.03</v>
      </c>
      <c r="M43" s="35">
        <v>51448.64</v>
      </c>
      <c r="N43" s="35">
        <v>7280.53</v>
      </c>
      <c r="O43" s="33">
        <f t="shared" si="9"/>
        <v>1474758.0299999998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1353907.82</v>
      </c>
      <c r="C46" s="36">
        <f t="shared" si="11"/>
        <v>928185.97</v>
      </c>
      <c r="D46" s="36">
        <f t="shared" si="11"/>
        <v>730755.9099999999</v>
      </c>
      <c r="E46" s="36">
        <f t="shared" si="11"/>
        <v>250213.54000000004</v>
      </c>
      <c r="F46" s="36">
        <f t="shared" si="11"/>
        <v>761198.9299999999</v>
      </c>
      <c r="G46" s="36">
        <f t="shared" si="11"/>
        <v>1159593.2000000002</v>
      </c>
      <c r="H46" s="36">
        <f t="shared" si="11"/>
        <v>196967.96</v>
      </c>
      <c r="I46" s="36">
        <f t="shared" si="11"/>
        <v>881545.79</v>
      </c>
      <c r="J46" s="36">
        <f t="shared" si="11"/>
        <v>829905.82</v>
      </c>
      <c r="K46" s="36">
        <f t="shared" si="11"/>
        <v>1100392.4200000002</v>
      </c>
      <c r="L46" s="36">
        <f t="shared" si="11"/>
        <v>1025025.51</v>
      </c>
      <c r="M46" s="36">
        <f t="shared" si="11"/>
        <v>515361.91</v>
      </c>
      <c r="N46" s="36">
        <f t="shared" si="11"/>
        <v>240428.65</v>
      </c>
      <c r="O46" s="36">
        <f>SUM(B46:N46)</f>
        <v>9973483.430000002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1353907.83</v>
      </c>
      <c r="C52" s="51">
        <f t="shared" si="12"/>
        <v>928185.98</v>
      </c>
      <c r="D52" s="51">
        <f t="shared" si="12"/>
        <v>730755.9099999999</v>
      </c>
      <c r="E52" s="51">
        <f t="shared" si="12"/>
        <v>250213.55</v>
      </c>
      <c r="F52" s="51">
        <f t="shared" si="12"/>
        <v>761198.9299999999</v>
      </c>
      <c r="G52" s="51">
        <f t="shared" si="12"/>
        <v>1159593.19</v>
      </c>
      <c r="H52" s="51">
        <f t="shared" si="12"/>
        <v>196967.96</v>
      </c>
      <c r="I52" s="51">
        <f t="shared" si="12"/>
        <v>881545.7799999999</v>
      </c>
      <c r="J52" s="51">
        <f t="shared" si="12"/>
        <v>829905.82</v>
      </c>
      <c r="K52" s="51">
        <f t="shared" si="12"/>
        <v>1100392.42</v>
      </c>
      <c r="L52" s="51">
        <f t="shared" si="12"/>
        <v>1025025.5</v>
      </c>
      <c r="M52" s="51">
        <f t="shared" si="12"/>
        <v>515361.9</v>
      </c>
      <c r="N52" s="51">
        <f t="shared" si="12"/>
        <v>240428.65</v>
      </c>
      <c r="O52" s="36">
        <f t="shared" si="12"/>
        <v>9973483.420000002</v>
      </c>
      <c r="Q52"/>
    </row>
    <row r="53" spans="1:18" ht="18.75" customHeight="1">
      <c r="A53" s="26" t="s">
        <v>57</v>
      </c>
      <c r="B53" s="51">
        <v>1117639.05</v>
      </c>
      <c r="C53" s="51">
        <v>678462.89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1796101.94</v>
      </c>
      <c r="P53"/>
      <c r="Q53"/>
      <c r="R53" s="43"/>
    </row>
    <row r="54" spans="1:16" ht="18.75" customHeight="1">
      <c r="A54" s="26" t="s">
        <v>58</v>
      </c>
      <c r="B54" s="51">
        <v>236268.78</v>
      </c>
      <c r="C54" s="51">
        <v>249723.09000000003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485991.87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730755.9099999999</v>
      </c>
      <c r="E55" s="52">
        <v>0</v>
      </c>
      <c r="F55" s="52">
        <v>0</v>
      </c>
      <c r="G55" s="52">
        <v>0</v>
      </c>
      <c r="H55" s="51">
        <v>196967.96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927723.8699999999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250213.55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250213.55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761198.9299999999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761198.9299999999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1159593.19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1159593.19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881545.7799999999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881545.7799999999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829905.82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829905.82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1100392.42</v>
      </c>
      <c r="L61" s="31">
        <v>1025025.5</v>
      </c>
      <c r="M61" s="52">
        <v>0</v>
      </c>
      <c r="N61" s="52">
        <v>0</v>
      </c>
      <c r="O61" s="36">
        <f t="shared" si="13"/>
        <v>2125417.92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515361.9</v>
      </c>
      <c r="N62" s="52">
        <v>0</v>
      </c>
      <c r="O62" s="36">
        <f t="shared" si="13"/>
        <v>515361.9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240428.65</v>
      </c>
      <c r="O63" s="55">
        <f t="shared" si="13"/>
        <v>240428.65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68"/>
      <c r="C67" s="68"/>
      <c r="D67"/>
      <c r="E67"/>
      <c r="F67"/>
      <c r="G67"/>
      <c r="H67"/>
      <c r="I67"/>
      <c r="J67"/>
      <c r="K67"/>
      <c r="L67"/>
    </row>
    <row r="68" spans="2:12" ht="13.5">
      <c r="B68" s="68"/>
      <c r="C68" s="68"/>
      <c r="D68"/>
      <c r="E68"/>
      <c r="F68"/>
      <c r="G68"/>
      <c r="H68" s="59"/>
      <c r="I68" s="59"/>
      <c r="J68" s="60"/>
      <c r="K68" s="60"/>
      <c r="L68" s="60"/>
    </row>
    <row r="69" spans="2:14" ht="13.5">
      <c r="B69" s="43"/>
      <c r="C69" s="43"/>
      <c r="D69" s="69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2:12" ht="13.5">
      <c r="B70" s="43"/>
      <c r="C70" s="43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7" spans="2:14" ht="13.5">
      <c r="B107"/>
      <c r="C107"/>
      <c r="D107"/>
      <c r="E107"/>
      <c r="F107"/>
      <c r="G107"/>
      <c r="H107"/>
      <c r="I107"/>
      <c r="J107"/>
      <c r="K107"/>
      <c r="L107"/>
      <c r="M107"/>
      <c r="N107"/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2021-10-27T11:30:18Z</dcterms:modified>
  <cp:category/>
  <cp:version/>
  <cp:contentType/>
  <cp:contentStatus/>
</cp:coreProperties>
</file>