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<sst xmlns="http://schemas.openxmlformats.org/spreadsheetml/2006/main" count="82" uniqueCount="79">
  <si>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</si>
  <si>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</si>
  <si>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</si>
  <si>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</si>
  <si>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</si>
  <si>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</si>
  <si>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</si>
  <si>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</si>
  <si>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</si>
  <si>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</si>
  <si>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</si>
  <si>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</si>
  <si>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</si>
  <si>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</si>
  <si>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</si>
  <si>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</si>
  <si>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</si>
  <si>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</si>
  <si>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</si>
  <si>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</si>
  <si>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</si>
  <si>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</si>
  <si>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</si>
  <si>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</si>
  <si>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</si>
  <si>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</si>
  <si>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</si>
  <si>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</si>
  <si>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</si>
  <si>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</si>
  <si>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</si>
  <si>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</si>
  <si>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</si>
  <si>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</si>
  <si>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</si>
  <si>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</si>
  <si>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</si>
  <si>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</si>
  <si>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</si>
  <si>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</si>
  <si>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</si>
  <si>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</si>
  <si>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</si>
  <si>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</si>
  <si>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</si>
  <si>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</si>
  <si>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</si>
  <si>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</si>
  <si>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</si>
  <si>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</si>
  <si>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</si>
  <si>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</si>
  <si>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</si>
  <si>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</si>
  <si>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</si>
  <si>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</si>
  <si>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</si>
  <si>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</si>
  <si>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</si>
  <si>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</si>
  <si>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</si>
  <si>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</si>
  <si>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</si>
  <si>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</si>
  <si>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</si>
  <si>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</si>
  <si>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</si>
  <si>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</si>
  <si>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</si>
  <si>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</si>
  <si>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</si>
  <si>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</si>
  <si>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19/10/21 - VENCIMENTO 26/10/21</t>
  </si>
  <si>
    <t>5.2.10. Maggi Adm. de Consórcios LTDA</t>
  </si>
  <si>
    <t>5.2.11. Amortização do Investimento</t>
  </si>
  <si>
    <t>Nota: (1) Revisões do período de 19/03 a 03/12/20, lotes D3 e D7.</t>
  </si>
  <si>
    <t xml:space="preserve">           (2) Remuneração frota parada serviço atende, mês de setembro/21.</t>
  </si>
  <si>
    <t>5.3. Revisão de Remuneração pelo Transporte Coletivo (1)</t>
  </si>
  <si>
    <t>5.4. Revisão de Remuneração pelo Serviço Atende (2)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</si>
</sst>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332180</v>
      </c>
      <c r="C7" s="9">
        <f t="shared" si="0"/>
        <v>240070</v>
      </c>
      <c r="D7" s="9">
        <f t="shared" si="0"/>
        <v>250186</v>
      </c>
      <c r="E7" s="9">
        <f t="shared" si="0"/>
        <v>54939</v>
      </c>
      <c r="F7" s="9">
        <f t="shared" si="0"/>
        <v>190880</v>
      </c>
      <c r="G7" s="9">
        <f t="shared" si="0"/>
        <v>311219</v>
      </c>
      <c r="H7" s="9">
        <f t="shared" si="0"/>
        <v>44195</v>
      </c>
      <c r="I7" s="9">
        <f t="shared" si="0"/>
        <v>225685</v>
      </c>
      <c r="J7" s="9">
        <f t="shared" si="0"/>
        <v>211693</v>
      </c>
      <c r="K7" s="9">
        <f t="shared" si="0"/>
        <v>308424</v>
      </c>
      <c r="L7" s="9">
        <f t="shared" si="0"/>
        <v>227673</v>
      </c>
      <c r="M7" s="9">
        <f t="shared" si="0"/>
        <v>111977</v>
      </c>
      <c r="N7" s="9">
        <f t="shared" si="0"/>
        <v>71221</v>
      </c>
      <c r="O7" s="9">
        <f t="shared" si="0"/>
        <v>2580342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14252</v>
      </c>
      <c r="C8" s="11">
        <f t="shared" si="1"/>
        <v>14975</v>
      </c>
      <c r="D8" s="11">
        <f t="shared" si="1"/>
        <v>10508</v>
      </c>
      <c r="E8" s="11">
        <f t="shared" si="1"/>
        <v>2099</v>
      </c>
      <c r="F8" s="11">
        <f t="shared" si="1"/>
        <v>7669</v>
      </c>
      <c r="G8" s="11">
        <f t="shared" si="1"/>
        <v>11863</v>
      </c>
      <c r="H8" s="11">
        <f t="shared" si="1"/>
        <v>2448</v>
      </c>
      <c r="I8" s="11">
        <f t="shared" si="1"/>
        <v>13685</v>
      </c>
      <c r="J8" s="11">
        <f t="shared" si="1"/>
        <v>10973</v>
      </c>
      <c r="K8" s="11">
        <f t="shared" si="1"/>
        <v>9080</v>
      </c>
      <c r="L8" s="11">
        <f t="shared" si="1"/>
        <v>7421</v>
      </c>
      <c r="M8" s="11">
        <f t="shared" si="1"/>
        <v>4568</v>
      </c>
      <c r="N8" s="11">
        <f t="shared" si="1"/>
        <v>4129</v>
      </c>
      <c r="O8" s="11">
        <f t="shared" si="1"/>
        <v>113670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14252</v>
      </c>
      <c r="C9" s="11">
        <v>14975</v>
      </c>
      <c r="D9" s="11">
        <v>10508</v>
      </c>
      <c r="E9" s="11">
        <v>2099</v>
      </c>
      <c r="F9" s="11">
        <v>7669</v>
      </c>
      <c r="G9" s="11">
        <v>11863</v>
      </c>
      <c r="H9" s="11">
        <v>2448</v>
      </c>
      <c r="I9" s="11">
        <v>13684</v>
      </c>
      <c r="J9" s="11">
        <v>10973</v>
      </c>
      <c r="K9" s="11">
        <v>9067</v>
      </c>
      <c r="L9" s="11">
        <v>7421</v>
      </c>
      <c r="M9" s="11">
        <v>4562</v>
      </c>
      <c r="N9" s="11">
        <v>4127</v>
      </c>
      <c r="O9" s="11">
        <f>SUM(B9:N9)</f>
        <v>113648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13</v>
      </c>
      <c r="L10" s="13">
        <v>0</v>
      </c>
      <c r="M10" s="13">
        <v>6</v>
      </c>
      <c r="N10" s="13">
        <v>2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317928</v>
      </c>
      <c r="C11" s="13">
        <v>225095</v>
      </c>
      <c r="D11" s="13">
        <v>239678</v>
      </c>
      <c r="E11" s="13">
        <v>52840</v>
      </c>
      <c r="F11" s="13">
        <v>183211</v>
      </c>
      <c r="G11" s="13">
        <v>299356</v>
      </c>
      <c r="H11" s="13">
        <v>41747</v>
      </c>
      <c r="I11" s="13">
        <v>212000</v>
      </c>
      <c r="J11" s="13">
        <v>200720</v>
      </c>
      <c r="K11" s="13">
        <v>299344</v>
      </c>
      <c r="L11" s="13">
        <v>220252</v>
      </c>
      <c r="M11" s="13">
        <v>107409</v>
      </c>
      <c r="N11" s="13">
        <v>67092</v>
      </c>
      <c r="O11" s="11">
        <f>SUM(B11:N11)</f>
        <v>2466672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1.406433726481953</v>
      </c>
      <c r="C15" s="19">
        <v>1.433304883627249</v>
      </c>
      <c r="D15" s="19">
        <v>1.347261384843461</v>
      </c>
      <c r="E15" s="19">
        <v>1.068363598782205</v>
      </c>
      <c r="F15" s="19">
        <v>1.541318055460916</v>
      </c>
      <c r="G15" s="19">
        <v>1.691611760345516</v>
      </c>
      <c r="H15" s="19">
        <v>1.798080170205188</v>
      </c>
      <c r="I15" s="19">
        <v>1.467912492649787</v>
      </c>
      <c r="J15" s="19">
        <v>1.429521495212618</v>
      </c>
      <c r="K15" s="19">
        <v>1.280077729608543</v>
      </c>
      <c r="L15" s="19">
        <v>1.400999369935701</v>
      </c>
      <c r="M15" s="19">
        <v>1.389376315649508</v>
      </c>
      <c r="N15" s="19">
        <v>1.27474585535794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1135551.09</v>
      </c>
      <c r="C17" s="24">
        <f aca="true" t="shared" si="2" ref="C17:N17">C18+C19+C20+C21+C22+C23+C24+C25</f>
        <v>844677.4199999999</v>
      </c>
      <c r="D17" s="24">
        <f t="shared" si="2"/>
        <v>722501.0199999999</v>
      </c>
      <c r="E17" s="24">
        <f t="shared" si="2"/>
        <v>218360.36000000002</v>
      </c>
      <c r="F17" s="24">
        <f t="shared" si="2"/>
        <v>734192</v>
      </c>
      <c r="G17" s="24">
        <f t="shared" si="2"/>
        <v>1082873.41</v>
      </c>
      <c r="H17" s="24">
        <f t="shared" si="2"/>
        <v>215698.99000000002</v>
      </c>
      <c r="I17" s="24">
        <f t="shared" si="2"/>
        <v>816188.5</v>
      </c>
      <c r="J17" s="24">
        <f t="shared" si="2"/>
        <v>743348.3800000001</v>
      </c>
      <c r="K17" s="24">
        <f t="shared" si="2"/>
        <v>926934.0400000002</v>
      </c>
      <c r="L17" s="24">
        <f t="shared" si="2"/>
        <v>858490.53</v>
      </c>
      <c r="M17" s="24">
        <f t="shared" si="2"/>
        <v>484192.81</v>
      </c>
      <c r="N17" s="24">
        <f t="shared" si="2"/>
        <v>251089.27</v>
      </c>
      <c r="O17" s="24">
        <f>O18+O19+O20+O21+O22+O23+O24+O25</f>
        <v>9034097.82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739997.39</v>
      </c>
      <c r="C18" s="30">
        <f t="shared" si="3"/>
        <v>552473.09</v>
      </c>
      <c r="D18" s="30">
        <f t="shared" si="3"/>
        <v>504925.39</v>
      </c>
      <c r="E18" s="30">
        <f t="shared" si="3"/>
        <v>189418.68</v>
      </c>
      <c r="F18" s="30">
        <f t="shared" si="3"/>
        <v>446525.58</v>
      </c>
      <c r="G18" s="30">
        <f t="shared" si="3"/>
        <v>599003.21</v>
      </c>
      <c r="H18" s="30">
        <f t="shared" si="3"/>
        <v>114208.72</v>
      </c>
      <c r="I18" s="30">
        <f t="shared" si="3"/>
        <v>515712.79</v>
      </c>
      <c r="J18" s="30">
        <f t="shared" si="3"/>
        <v>486534.02</v>
      </c>
      <c r="K18" s="30">
        <f t="shared" si="3"/>
        <v>670051.14</v>
      </c>
      <c r="L18" s="30">
        <f t="shared" si="3"/>
        <v>563171.93</v>
      </c>
      <c r="M18" s="30">
        <f t="shared" si="3"/>
        <v>319627.15</v>
      </c>
      <c r="N18" s="30">
        <f t="shared" si="3"/>
        <v>183629.1</v>
      </c>
      <c r="O18" s="30">
        <f aca="true" t="shared" si="4" ref="O18:O25">SUM(B18:N18)</f>
        <v>5885278.1899999995</v>
      </c>
    </row>
    <row r="19" spans="1:23" ht="18.75" customHeight="1">
      <c r="A19" s="26" t="s">
        <v>35</v>
      </c>
      <c r="B19" s="30">
        <f>IF(B15&lt;&gt;0,ROUND((B15-1)*B18,2),0)</f>
        <v>300759.9</v>
      </c>
      <c r="C19" s="30">
        <f aca="true" t="shared" si="5" ref="C19:N19">IF(C15&lt;&gt;0,ROUND((C15-1)*C18,2),0)</f>
        <v>239389.29</v>
      </c>
      <c r="D19" s="30">
        <f t="shared" si="5"/>
        <v>175341.09</v>
      </c>
      <c r="E19" s="30">
        <f t="shared" si="5"/>
        <v>12949.34</v>
      </c>
      <c r="F19" s="30">
        <f t="shared" si="5"/>
        <v>241712.36</v>
      </c>
      <c r="G19" s="30">
        <f t="shared" si="5"/>
        <v>414277.66</v>
      </c>
      <c r="H19" s="30">
        <f t="shared" si="5"/>
        <v>91147.71</v>
      </c>
      <c r="I19" s="30">
        <f t="shared" si="5"/>
        <v>241308.46</v>
      </c>
      <c r="J19" s="30">
        <f t="shared" si="5"/>
        <v>208976.82</v>
      </c>
      <c r="K19" s="30">
        <f t="shared" si="5"/>
        <v>187666.4</v>
      </c>
      <c r="L19" s="30">
        <f t="shared" si="5"/>
        <v>225831.59</v>
      </c>
      <c r="M19" s="30">
        <f t="shared" si="5"/>
        <v>124455.24</v>
      </c>
      <c r="N19" s="30">
        <f t="shared" si="5"/>
        <v>50451.33</v>
      </c>
      <c r="O19" s="30">
        <f t="shared" si="4"/>
        <v>2514267.19</v>
      </c>
      <c r="W19" s="60"/>
    </row>
    <row r="20" spans="1:15" ht="18.75" customHeight="1">
      <c r="A20" s="26" t="s">
        <v>36</v>
      </c>
      <c r="B20" s="30">
        <v>42399.29</v>
      </c>
      <c r="C20" s="30">
        <v>30030.58</v>
      </c>
      <c r="D20" s="30">
        <v>18947.32</v>
      </c>
      <c r="E20" s="30">
        <v>7326.32</v>
      </c>
      <c r="F20" s="30">
        <v>21890.18</v>
      </c>
      <c r="G20" s="30">
        <v>33249.7</v>
      </c>
      <c r="H20" s="30">
        <v>3633.2</v>
      </c>
      <c r="I20" s="30">
        <v>22869.29</v>
      </c>
      <c r="J20" s="30">
        <v>25819.55</v>
      </c>
      <c r="K20" s="30">
        <v>33962.54</v>
      </c>
      <c r="L20" s="30">
        <v>34023.64</v>
      </c>
      <c r="M20" s="30">
        <v>14579.81</v>
      </c>
      <c r="N20" s="30">
        <v>8594.4</v>
      </c>
      <c r="O20" s="30">
        <f t="shared" si="4"/>
        <v>297325.82000000007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>+B28+B30+B43+B44+B47-B48</f>
        <v>90287.34999999998</v>
      </c>
      <c r="C27" s="30">
        <f>+C28+C30+C43+C44+C47-C48</f>
        <v>-5037.540000000023</v>
      </c>
      <c r="D27" s="30">
        <f>+D28+D30+D43+D44+D47-D48</f>
        <v>12773.869999999974</v>
      </c>
      <c r="E27" s="30">
        <f>+E28+E30+E43+E44+E47-E48</f>
        <v>15906.390000000014</v>
      </c>
      <c r="F27" s="30">
        <f>+F28+F30+F43+F44+F47-F48</f>
        <v>26365.290000000037</v>
      </c>
      <c r="G27" s="30">
        <f>+G28+G30+G43+G44+G47-G48</f>
        <v>101273.09000000001</v>
      </c>
      <c r="H27" s="30">
        <f>+H28+H30+H43+H44+H47-H48</f>
        <v>-8516.670000000002</v>
      </c>
      <c r="I27" s="30">
        <f>+I28+I30+I43+I44+I47-I48</f>
        <v>48937.29999999992</v>
      </c>
      <c r="J27" s="30">
        <f>+J28+J30+J43+J44+J47-J48</f>
        <v>-4819.309999999998</v>
      </c>
      <c r="K27" s="30">
        <f>+K28+K30+K43+K44+K47-K48</f>
        <v>43900.46999999999</v>
      </c>
      <c r="L27" s="30">
        <f>+L28+L30+L43+L44+L47-L48</f>
        <v>69574.25999999995</v>
      </c>
      <c r="M27" s="30">
        <f>+M28+M30+M43+M44+M47-M48</f>
        <v>53078.39000000003</v>
      </c>
      <c r="N27" s="30">
        <f>+N28+N30+N43+N44+N47-N48</f>
        <v>6072.970000000001</v>
      </c>
      <c r="O27" s="30">
        <f>+O28+O30+O43+O44+O47-O48</f>
        <v>449795.86</v>
      </c>
    </row>
    <row r="28" spans="1:15" ht="18.75" customHeight="1">
      <c r="A28" s="26" t="s">
        <v>40</v>
      </c>
      <c r="B28" s="31">
        <f>+B29</f>
        <v>-62708.8</v>
      </c>
      <c r="C28" s="31">
        <f>+C29</f>
        <v>-65890</v>
      </c>
      <c r="D28" s="31">
        <f aca="true" t="shared" si="6" ref="D28:O28">+D29</f>
        <v>-46235.2</v>
      </c>
      <c r="E28" s="31">
        <f t="shared" si="6"/>
        <v>-9235.6</v>
      </c>
      <c r="F28" s="31">
        <f t="shared" si="6"/>
        <v>-33743.6</v>
      </c>
      <c r="G28" s="31">
        <f t="shared" si="6"/>
        <v>-52197.2</v>
      </c>
      <c r="H28" s="31">
        <f t="shared" si="6"/>
        <v>-10771.2</v>
      </c>
      <c r="I28" s="31">
        <f t="shared" si="6"/>
        <v>-60209.6</v>
      </c>
      <c r="J28" s="31">
        <f t="shared" si="6"/>
        <v>-48281.2</v>
      </c>
      <c r="K28" s="31">
        <f t="shared" si="6"/>
        <v>-39894.8</v>
      </c>
      <c r="L28" s="31">
        <f t="shared" si="6"/>
        <v>-32652.4</v>
      </c>
      <c r="M28" s="31">
        <f t="shared" si="6"/>
        <v>-20072.8</v>
      </c>
      <c r="N28" s="31">
        <f t="shared" si="6"/>
        <v>-18158.8</v>
      </c>
      <c r="O28" s="31">
        <f t="shared" si="6"/>
        <v>-500051.2</v>
      </c>
    </row>
    <row r="29" spans="1:26" ht="18.75" customHeight="1">
      <c r="A29" s="27" t="s">
        <v>41</v>
      </c>
      <c r="B29" s="16">
        <f>ROUND((-B9)*$G$3,2)</f>
        <v>-62708.8</v>
      </c>
      <c r="C29" s="16">
        <f aca="true" t="shared" si="7" ref="C29:N29">ROUND((-C9)*$G$3,2)</f>
        <v>-65890</v>
      </c>
      <c r="D29" s="16">
        <f t="shared" si="7"/>
        <v>-46235.2</v>
      </c>
      <c r="E29" s="16">
        <f t="shared" si="7"/>
        <v>-9235.6</v>
      </c>
      <c r="F29" s="16">
        <f t="shared" si="7"/>
        <v>-33743.6</v>
      </c>
      <c r="G29" s="16">
        <f t="shared" si="7"/>
        <v>-52197.2</v>
      </c>
      <c r="H29" s="16">
        <f t="shared" si="7"/>
        <v>-10771.2</v>
      </c>
      <c r="I29" s="16">
        <f t="shared" si="7"/>
        <v>-60209.6</v>
      </c>
      <c r="J29" s="16">
        <f t="shared" si="7"/>
        <v>-48281.2</v>
      </c>
      <c r="K29" s="16">
        <f t="shared" si="7"/>
        <v>-39894.8</v>
      </c>
      <c r="L29" s="16">
        <f t="shared" si="7"/>
        <v>-32652.4</v>
      </c>
      <c r="M29" s="16">
        <f t="shared" si="7"/>
        <v>-20072.8</v>
      </c>
      <c r="N29" s="16">
        <f t="shared" si="7"/>
        <v>-18158.8</v>
      </c>
      <c r="O29" s="32">
        <f aca="true" t="shared" si="8" ref="O29:O48">SUM(B29:N29)</f>
        <v>-500051.2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-4632.55</v>
      </c>
      <c r="C30" s="31">
        <f aca="true" t="shared" si="9" ref="C30:O30">SUM(C31:C41)</f>
        <v>-3514.3399999999997</v>
      </c>
      <c r="D30" s="31">
        <f t="shared" si="9"/>
        <v>-2971.21</v>
      </c>
      <c r="E30" s="31">
        <f t="shared" si="9"/>
        <v>-905.21</v>
      </c>
      <c r="F30" s="31">
        <f t="shared" si="9"/>
        <v>-3035.1099999999997</v>
      </c>
      <c r="G30" s="31">
        <f t="shared" si="9"/>
        <v>-4472.81</v>
      </c>
      <c r="H30" s="31">
        <f t="shared" si="9"/>
        <v>-21757.710000000003</v>
      </c>
      <c r="I30" s="31">
        <f t="shared" si="9"/>
        <v>-3333.2999999999997</v>
      </c>
      <c r="J30" s="31">
        <f t="shared" si="9"/>
        <v>-3077.71</v>
      </c>
      <c r="K30" s="31">
        <f t="shared" si="9"/>
        <v>-3812.5299999999997</v>
      </c>
      <c r="L30" s="31">
        <f t="shared" si="9"/>
        <v>-3514.3399999999997</v>
      </c>
      <c r="M30" s="31">
        <f t="shared" si="9"/>
        <v>-1959.5100000000002</v>
      </c>
      <c r="N30" s="31">
        <f t="shared" si="9"/>
        <v>-1033.03</v>
      </c>
      <c r="O30" s="31">
        <f t="shared" si="9"/>
        <v>-58019.360000000015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8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8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-5642.02</v>
      </c>
      <c r="C39" s="33">
        <v>-4280.15</v>
      </c>
      <c r="D39" s="33">
        <v>-3618.67</v>
      </c>
      <c r="E39" s="33">
        <v>-1102.46</v>
      </c>
      <c r="F39" s="33">
        <v>-3696.49</v>
      </c>
      <c r="G39" s="33">
        <v>-5447.47</v>
      </c>
      <c r="H39" s="33">
        <v>-1089.49</v>
      </c>
      <c r="I39" s="33">
        <v>-4059.66</v>
      </c>
      <c r="J39" s="33">
        <v>-3748.37</v>
      </c>
      <c r="K39" s="33">
        <v>-4643.32</v>
      </c>
      <c r="L39" s="33">
        <v>-4280.15</v>
      </c>
      <c r="M39" s="33">
        <v>-2386.51</v>
      </c>
      <c r="N39" s="33">
        <v>-1258.11</v>
      </c>
      <c r="O39" s="33">
        <f t="shared" si="8"/>
        <v>-45252.87000000001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-20863.15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-20863.15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1009.47</v>
      </c>
      <c r="C41" s="33">
        <v>765.81</v>
      </c>
      <c r="D41" s="33">
        <v>647.46</v>
      </c>
      <c r="E41" s="33">
        <v>197.25</v>
      </c>
      <c r="F41" s="33">
        <v>661.38</v>
      </c>
      <c r="G41" s="33">
        <v>974.66</v>
      </c>
      <c r="H41" s="33">
        <v>194.93</v>
      </c>
      <c r="I41" s="33">
        <v>726.36</v>
      </c>
      <c r="J41" s="33">
        <v>670.66</v>
      </c>
      <c r="K41" s="33">
        <v>830.79</v>
      </c>
      <c r="L41" s="33">
        <v>765.81</v>
      </c>
      <c r="M41" s="33">
        <v>427</v>
      </c>
      <c r="N41" s="33">
        <v>225.08</v>
      </c>
      <c r="O41" s="33">
        <f t="shared" si="8"/>
        <v>8096.66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77</v>
      </c>
      <c r="B43" s="35">
        <v>0</v>
      </c>
      <c r="C43" s="35">
        <v>0</v>
      </c>
      <c r="D43" s="35">
        <v>-3483.62</v>
      </c>
      <c r="E43" s="35">
        <v>0</v>
      </c>
      <c r="F43" s="35">
        <v>0</v>
      </c>
      <c r="G43" s="35">
        <v>0</v>
      </c>
      <c r="H43" s="35">
        <v>-1043.16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8"/>
        <v>-4526.78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78</v>
      </c>
      <c r="B44" s="35">
        <v>157628.69999999998</v>
      </c>
      <c r="C44" s="35">
        <v>64366.799999999974</v>
      </c>
      <c r="D44" s="35">
        <v>65463.89999999997</v>
      </c>
      <c r="E44" s="35">
        <v>26047.200000000015</v>
      </c>
      <c r="F44" s="35">
        <v>63144.00000000004</v>
      </c>
      <c r="G44" s="35">
        <v>157943.1</v>
      </c>
      <c r="H44" s="35">
        <v>25055.400000000005</v>
      </c>
      <c r="I44" s="35">
        <v>112480.19999999992</v>
      </c>
      <c r="J44" s="35">
        <v>46539.6</v>
      </c>
      <c r="K44" s="35">
        <v>87607.79999999999</v>
      </c>
      <c r="L44" s="35">
        <v>105740.99999999994</v>
      </c>
      <c r="M44" s="35">
        <v>75110.70000000003</v>
      </c>
      <c r="N44" s="35">
        <v>25264.8</v>
      </c>
      <c r="O44" s="33">
        <f t="shared" si="8"/>
        <v>1012393.2000000001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52</v>
      </c>
      <c r="B46" s="36">
        <f aca="true" t="shared" si="10" ref="B46:N46">+B17+B27</f>
        <v>1225838.44</v>
      </c>
      <c r="C46" s="36">
        <f t="shared" si="10"/>
        <v>839639.8799999999</v>
      </c>
      <c r="D46" s="36">
        <f t="shared" si="10"/>
        <v>735274.8899999999</v>
      </c>
      <c r="E46" s="36">
        <f t="shared" si="10"/>
        <v>234266.75000000003</v>
      </c>
      <c r="F46" s="36">
        <f t="shared" si="10"/>
        <v>760557.29</v>
      </c>
      <c r="G46" s="36">
        <f t="shared" si="10"/>
        <v>1184146.5</v>
      </c>
      <c r="H46" s="36">
        <f t="shared" si="10"/>
        <v>207182.32</v>
      </c>
      <c r="I46" s="36">
        <f t="shared" si="10"/>
        <v>865125.7999999999</v>
      </c>
      <c r="J46" s="36">
        <f t="shared" si="10"/>
        <v>738529.0700000001</v>
      </c>
      <c r="K46" s="36">
        <f t="shared" si="10"/>
        <v>970834.5100000001</v>
      </c>
      <c r="L46" s="36">
        <f t="shared" si="10"/>
        <v>928064.79</v>
      </c>
      <c r="M46" s="36">
        <f t="shared" si="10"/>
        <v>537271.2000000001</v>
      </c>
      <c r="N46" s="36">
        <f t="shared" si="10"/>
        <v>257162.24</v>
      </c>
      <c r="O46" s="36">
        <f>SUM(B46:N46)</f>
        <v>9483893.68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8"/>
        <v>0</v>
      </c>
      <c r="P47"/>
      <c r="Q47"/>
      <c r="R47"/>
      <c r="S47"/>
    </row>
    <row r="48" spans="1:19" ht="18.75" customHeight="1">
      <c r="A48" s="37" t="s">
        <v>54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8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55</v>
      </c>
      <c r="B52" s="51">
        <f aca="true" t="shared" si="11" ref="B52:O52">SUM(B53:B63)</f>
        <v>1225838.43</v>
      </c>
      <c r="C52" s="51">
        <f t="shared" si="11"/>
        <v>839639.8799999999</v>
      </c>
      <c r="D52" s="51">
        <f t="shared" si="11"/>
        <v>735274.88</v>
      </c>
      <c r="E52" s="51">
        <f t="shared" si="11"/>
        <v>234266.76</v>
      </c>
      <c r="F52" s="51">
        <f t="shared" si="11"/>
        <v>760557.29</v>
      </c>
      <c r="G52" s="51">
        <f t="shared" si="11"/>
        <v>1184146.5</v>
      </c>
      <c r="H52" s="51">
        <f t="shared" si="11"/>
        <v>207182.32</v>
      </c>
      <c r="I52" s="51">
        <f t="shared" si="11"/>
        <v>865125.8099999999</v>
      </c>
      <c r="J52" s="51">
        <f t="shared" si="11"/>
        <v>738529.07</v>
      </c>
      <c r="K52" s="51">
        <f t="shared" si="11"/>
        <v>970834.51</v>
      </c>
      <c r="L52" s="51">
        <f t="shared" si="11"/>
        <v>928064.79</v>
      </c>
      <c r="M52" s="51">
        <f t="shared" si="11"/>
        <v>537271.2000000001</v>
      </c>
      <c r="N52" s="51">
        <f t="shared" si="11"/>
        <v>257162.25</v>
      </c>
      <c r="O52" s="36">
        <f t="shared" si="11"/>
        <v>9483893.69</v>
      </c>
      <c r="Q52"/>
    </row>
    <row r="53" spans="1:18" ht="18.75" customHeight="1">
      <c r="A53" s="26" t="s">
        <v>56</v>
      </c>
      <c r="B53" s="51">
        <v>1041338.1599999999</v>
      </c>
      <c r="C53" s="51">
        <v>631967.83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1673305.9899999998</v>
      </c>
      <c r="P53"/>
      <c r="Q53"/>
      <c r="R53" s="43"/>
    </row>
    <row r="54" spans="1:16" ht="18.75" customHeight="1">
      <c r="A54" s="26" t="s">
        <v>57</v>
      </c>
      <c r="B54" s="51">
        <v>184500.27</v>
      </c>
      <c r="C54" s="51">
        <v>207672.05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2" ref="O54:O63">SUM(B54:N54)</f>
        <v>392172.31999999995</v>
      </c>
      <c r="P54"/>
    </row>
    <row r="55" spans="1:17" ht="18.75" customHeight="1">
      <c r="A55" s="26" t="s">
        <v>58</v>
      </c>
      <c r="B55" s="52">
        <v>0</v>
      </c>
      <c r="C55" s="52">
        <v>0</v>
      </c>
      <c r="D55" s="31">
        <v>735274.88</v>
      </c>
      <c r="E55" s="52">
        <v>0</v>
      </c>
      <c r="F55" s="52">
        <v>0</v>
      </c>
      <c r="G55" s="52">
        <v>0</v>
      </c>
      <c r="H55" s="51">
        <v>207182.32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2"/>
        <v>942457.2</v>
      </c>
      <c r="Q55"/>
    </row>
    <row r="56" spans="1:18" ht="18.75" customHeight="1">
      <c r="A56" s="26" t="s">
        <v>59</v>
      </c>
      <c r="B56" s="52">
        <v>0</v>
      </c>
      <c r="C56" s="52">
        <v>0</v>
      </c>
      <c r="D56" s="52">
        <v>0</v>
      </c>
      <c r="E56" s="31">
        <v>234266.76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2"/>
        <v>234266.76</v>
      </c>
      <c r="R56"/>
    </row>
    <row r="57" spans="1:19" ht="18.75" customHeight="1">
      <c r="A57" s="26" t="s">
        <v>60</v>
      </c>
      <c r="B57" s="52">
        <v>0</v>
      </c>
      <c r="C57" s="52">
        <v>0</v>
      </c>
      <c r="D57" s="52">
        <v>0</v>
      </c>
      <c r="E57" s="52">
        <v>0</v>
      </c>
      <c r="F57" s="31">
        <v>760557.29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2"/>
        <v>760557.29</v>
      </c>
      <c r="S57"/>
    </row>
    <row r="58" spans="1:20" ht="18.75" customHeight="1">
      <c r="A58" s="26" t="s">
        <v>61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1184146.5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2"/>
        <v>1184146.5</v>
      </c>
      <c r="T58"/>
    </row>
    <row r="59" spans="1:21" ht="18.75" customHeight="1">
      <c r="A59" s="26" t="s">
        <v>62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865125.8099999999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2"/>
        <v>865125.8099999999</v>
      </c>
      <c r="U59"/>
    </row>
    <row r="60" spans="1:22" ht="18.75" customHeight="1">
      <c r="A60" s="26" t="s">
        <v>63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738529.07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2"/>
        <v>738529.07</v>
      </c>
      <c r="V60"/>
    </row>
    <row r="61" spans="1:23" ht="18.75" customHeight="1">
      <c r="A61" s="26" t="s">
        <v>64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970834.51</v>
      </c>
      <c r="L61" s="31">
        <v>928064.79</v>
      </c>
      <c r="M61" s="52">
        <v>0</v>
      </c>
      <c r="N61" s="52">
        <v>0</v>
      </c>
      <c r="O61" s="36">
        <f t="shared" si="12"/>
        <v>1898899.3</v>
      </c>
      <c r="P61"/>
      <c r="W61"/>
    </row>
    <row r="62" spans="1:25" ht="18.75" customHeight="1">
      <c r="A62" s="26" t="s">
        <v>65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537271.2000000001</v>
      </c>
      <c r="N62" s="52">
        <v>0</v>
      </c>
      <c r="O62" s="36">
        <f t="shared" si="12"/>
        <v>537271.2000000001</v>
      </c>
      <c r="R62"/>
      <c r="Y62"/>
    </row>
    <row r="63" spans="1:26" ht="18.75" customHeight="1">
      <c r="A63" s="38" t="s">
        <v>66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257162.25</v>
      </c>
      <c r="O63" s="55">
        <f t="shared" si="12"/>
        <v>257162.25</v>
      </c>
      <c r="P63"/>
      <c r="S63"/>
      <c r="Z63"/>
    </row>
    <row r="64" spans="1:12" ht="21" customHeight="1">
      <c r="A64" s="56" t="s">
        <v>75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ht="13.5">
      <c r="A65" s="65" t="s">
        <v>76</v>
      </c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2021-10-25T18:56:39Z</dcterms:modified>
  <cp:category/>
  <cp:version/>
  <cp:contentType/>
  <cp:contentStatus/>
</cp:coreProperties>
</file>