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<sst xmlns="http://schemas.openxmlformats.org/spreadsheetml/2006/main" count="75" uniqueCount="74">
  <si>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</si>
  <si>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</si>
  <si>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</si>
  <si>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</si>
  <si>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</si>
  <si>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</si>
  <si>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</si>
  <si>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</si>
  <si>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</si>
  <si>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</si>
  <si>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</si>
  <si>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</si>
  <si>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</si>
  <si>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</si>
  <si>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</si>
  <si>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</si>
  <si>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</si>
  <si>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</si>
  <si>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</si>
  <si>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</si>
  <si>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</si>
  <si>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</si>
  <si>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</si>
  <si>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</si>
  <si>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</si>
  <si>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</si>
  <si>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</si>
  <si>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</si>
  <si>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</si>
  <si>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</si>
  <si>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</si>
  <si>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</si>
  <si>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</si>
  <si>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</si>
  <si>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</si>
  <si>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</si>
  <si>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</si>
  <si>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</si>
  <si>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</si>
  <si>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</si>
  <si>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</si>
  <si>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</si>
  <si>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</si>
  <si>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</si>
  <si>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</si>
  <si>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</si>
  <si>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</si>
  <si>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</si>
  <si>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</si>
  <si>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</si>
  <si>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</si>
  <si>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</si>
  <si>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</si>
  <si>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</si>
  <si>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</si>
  <si>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</si>
  <si>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</si>
  <si>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</si>
  <si>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</si>
  <si>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</si>
  <si>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</si>
  <si>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</si>
  <si>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</si>
  <si>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</si>
  <si>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</si>
  <si>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</si>
  <si>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</si>
  <si>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</si>
  <si>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</si>
  <si>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</si>
  <si>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</si>
  <si>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</si>
  <si>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18/11/21 - VENCIMENTO 25/11/21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</si>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</sst>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5" fontId="31" fillId="0" borderId="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0" fontId="31" fillId="0" borderId="4" xfId="0" applyFont="1" applyFill="1" applyBorder="1" applyAlignment="1">
      <alignment horizontal="left" vertical="center" indent="3"/>
    </xf>
    <xf numFmtId="164" fontId="31" fillId="0" borderId="4" xfId="53" applyFont="1" applyFill="1" applyBorder="1" applyAlignment="1">
      <alignment vertical="center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1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5" xfId="0" applyFont="1" applyFill="1" applyBorder="1" applyAlignment="1">
      <alignment horizontal="center" vertical="center"/>
    </xf>
    <xf numFmtId="1" fontId="3" fillId="35" borderId="15" xfId="49" applyFont="1" applyFill="1" applyBorder="1" applyAlignment="1">
      <alignment vertical="center"/>
      <protection/>
    </xf>
    <xf numFmtId="44" fontId="3" fillId="35" borderId="15" xfId="46" applyFont="1" applyFill="1" applyBorder="1" applyAlignment="1">
      <alignment vertical="center"/>
    </xf>
    <xf numFmtId="1" fontId="3" fillId="35" borderId="15" xfId="49" applyFont="1" applyFill="1" applyBorder="1" applyAlignment="1">
      <alignment horizontal="left" vertical="center"/>
      <protection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1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48"/>
      <c r="B3" s="51"/>
      <c r="C3" s="48"/>
      <c r="D3" s="48" t="s">
        <v>52</v>
      </c>
      <c r="E3" s="50">
        <v>4.4</v>
      </c>
      <c r="F3" s="50"/>
      <c r="G3" s="49"/>
      <c r="H3" s="49"/>
      <c r="I3" s="49"/>
      <c r="J3" s="49"/>
      <c r="K3" s="48"/>
    </row>
    <row r="4" spans="1:11" ht="15.75">
      <c r="A4" s="54" t="s">
        <v>51</v>
      </c>
      <c r="B4" s="55" t="s">
        <v>50</v>
      </c>
      <c r="C4" s="56"/>
      <c r="D4" s="56"/>
      <c r="E4" s="56"/>
      <c r="F4" s="56"/>
      <c r="G4" s="56"/>
      <c r="H4" s="56"/>
      <c r="I4" s="56"/>
      <c r="J4" s="56"/>
      <c r="K4" s="54" t="s">
        <v>49</v>
      </c>
    </row>
    <row r="5" spans="1:11" ht="43.5" customHeight="1">
      <c r="A5" s="54"/>
      <c r="B5" s="46" t="s">
        <v>62</v>
      </c>
      <c r="C5" s="46" t="s">
        <v>48</v>
      </c>
      <c r="D5" s="47" t="s">
        <v>63</v>
      </c>
      <c r="E5" s="47" t="s">
        <v>64</v>
      </c>
      <c r="F5" s="47" t="s">
        <v>65</v>
      </c>
      <c r="G5" s="46" t="s">
        <v>66</v>
      </c>
      <c r="H5" s="47" t="s">
        <v>63</v>
      </c>
      <c r="I5" s="46" t="s">
        <v>47</v>
      </c>
      <c r="J5" s="46" t="s">
        <v>67</v>
      </c>
      <c r="K5" s="54"/>
    </row>
    <row r="6" spans="1:11" ht="18.75" customHeight="1">
      <c r="A6" s="54"/>
      <c r="B6" s="45" t="s">
        <v>46</v>
      </c>
      <c r="C6" s="45" t="s">
        <v>45</v>
      </c>
      <c r="D6" s="45" t="s">
        <v>44</v>
      </c>
      <c r="E6" s="45" t="s">
        <v>43</v>
      </c>
      <c r="F6" s="45" t="s">
        <v>42</v>
      </c>
      <c r="G6" s="45" t="s">
        <v>41</v>
      </c>
      <c r="H6" s="45" t="s">
        <v>40</v>
      </c>
      <c r="I6" s="45" t="s">
        <v>39</v>
      </c>
      <c r="J6" s="45" t="s">
        <v>38</v>
      </c>
      <c r="K6" s="54"/>
    </row>
    <row r="7" spans="1:14" ht="16.5" customHeight="1">
      <c r="A7" s="13" t="s">
        <v>37</v>
      </c>
      <c r="B7" s="44">
        <f aca="true" t="shared" si="0" ref="B7:K7">B8+B11</f>
        <v>301306</v>
      </c>
      <c r="C7" s="44">
        <f t="shared" si="0"/>
        <v>251742</v>
      </c>
      <c r="D7" s="44">
        <f t="shared" si="0"/>
        <v>298118</v>
      </c>
      <c r="E7" s="44">
        <f t="shared" si="0"/>
        <v>172511</v>
      </c>
      <c r="F7" s="44">
        <f t="shared" si="0"/>
        <v>211664</v>
      </c>
      <c r="G7" s="44">
        <f t="shared" si="0"/>
        <v>215891</v>
      </c>
      <c r="H7" s="44">
        <f t="shared" si="0"/>
        <v>254477</v>
      </c>
      <c r="I7" s="44">
        <f t="shared" si="0"/>
        <v>342370</v>
      </c>
      <c r="J7" s="44">
        <f t="shared" si="0"/>
        <v>107776</v>
      </c>
      <c r="K7" s="44">
        <f t="shared" si="0"/>
        <v>2155855</v>
      </c>
      <c r="L7" s="43"/>
      <c r="M7"/>
      <c r="N7"/>
    </row>
    <row r="8" spans="1:14" ht="16.5" customHeight="1">
      <c r="A8" s="41" t="s">
        <v>36</v>
      </c>
      <c r="B8" s="42">
        <f aca="true" t="shared" si="1" ref="B8:J8">+B9+B10</f>
        <v>20019</v>
      </c>
      <c r="C8" s="42">
        <f t="shared" si="1"/>
        <v>19761</v>
      </c>
      <c r="D8" s="42">
        <f t="shared" si="1"/>
        <v>19400</v>
      </c>
      <c r="E8" s="42">
        <f t="shared" si="1"/>
        <v>13293</v>
      </c>
      <c r="F8" s="42">
        <f t="shared" si="1"/>
        <v>15664</v>
      </c>
      <c r="G8" s="42">
        <f t="shared" si="1"/>
        <v>8405</v>
      </c>
      <c r="H8" s="42">
        <f t="shared" si="1"/>
        <v>7536</v>
      </c>
      <c r="I8" s="42">
        <f t="shared" si="1"/>
        <v>20966</v>
      </c>
      <c r="J8" s="42">
        <f t="shared" si="1"/>
        <v>4013</v>
      </c>
      <c r="K8" s="35">
        <f>SUM(B8:J8)</f>
        <v>129057</v>
      </c>
      <c r="L8"/>
      <c r="M8"/>
      <c r="N8"/>
    </row>
    <row r="9" spans="1:14" ht="16.5" customHeight="1">
      <c r="A9" s="20" t="s">
        <v>35</v>
      </c>
      <c r="B9" s="42">
        <v>19978</v>
      </c>
      <c r="C9" s="42">
        <v>19754</v>
      </c>
      <c r="D9" s="42">
        <v>19394</v>
      </c>
      <c r="E9" s="42">
        <v>13242</v>
      </c>
      <c r="F9" s="42">
        <v>15647</v>
      </c>
      <c r="G9" s="42">
        <v>8403</v>
      </c>
      <c r="H9" s="42">
        <v>7536</v>
      </c>
      <c r="I9" s="42">
        <v>20900</v>
      </c>
      <c r="J9" s="42">
        <v>4013</v>
      </c>
      <c r="K9" s="35">
        <f>SUM(B9:J9)</f>
        <v>128867</v>
      </c>
      <c r="L9"/>
      <c r="M9"/>
      <c r="N9"/>
    </row>
    <row r="10" spans="1:14" ht="16.5" customHeight="1">
      <c r="A10" s="20" t="s">
        <v>34</v>
      </c>
      <c r="B10" s="42">
        <v>41</v>
      </c>
      <c r="C10" s="42">
        <v>7</v>
      </c>
      <c r="D10" s="42">
        <v>6</v>
      </c>
      <c r="E10" s="42">
        <v>51</v>
      </c>
      <c r="F10" s="42">
        <v>17</v>
      </c>
      <c r="G10" s="42">
        <v>2</v>
      </c>
      <c r="H10" s="42">
        <v>0</v>
      </c>
      <c r="I10" s="42">
        <v>66</v>
      </c>
      <c r="J10" s="42">
        <v>0</v>
      </c>
      <c r="K10" s="35">
        <f>SUM(B10:J10)</f>
        <v>190</v>
      </c>
      <c r="L10"/>
      <c r="M10"/>
      <c r="N10"/>
    </row>
    <row r="11" spans="1:14" ht="16.5" customHeight="1">
      <c r="A11" s="41" t="s">
        <v>33</v>
      </c>
      <c r="B11" s="40">
        <v>281287</v>
      </c>
      <c r="C11" s="40">
        <v>231981</v>
      </c>
      <c r="D11" s="40">
        <v>278718</v>
      </c>
      <c r="E11" s="40">
        <v>159218</v>
      </c>
      <c r="F11" s="40">
        <v>196000</v>
      </c>
      <c r="G11" s="40">
        <v>207486</v>
      </c>
      <c r="H11" s="40">
        <v>246941</v>
      </c>
      <c r="I11" s="40">
        <v>321404</v>
      </c>
      <c r="J11" s="40">
        <v>103763</v>
      </c>
      <c r="K11" s="35">
        <f>SUM(B11:J11)</f>
        <v>2026798</v>
      </c>
      <c r="L11"/>
      <c r="M11"/>
      <c r="N11"/>
    </row>
    <row r="12" spans="1:14" ht="12" customHeight="1">
      <c r="A12" s="20"/>
      <c r="B12" s="40"/>
      <c r="C12" s="40"/>
      <c r="D12" s="40"/>
      <c r="E12" s="40"/>
      <c r="F12" s="40"/>
      <c r="G12" s="40"/>
      <c r="H12" s="40"/>
      <c r="I12" s="40"/>
      <c r="J12" s="40"/>
      <c r="K12" s="35"/>
      <c r="L12"/>
      <c r="M12"/>
      <c r="N12"/>
    </row>
    <row r="13" spans="1:14" ht="16.5" customHeight="1">
      <c r="A13" s="16" t="s">
        <v>32</v>
      </c>
      <c r="B13" s="39">
        <v>3.407</v>
      </c>
      <c r="C13" s="39">
        <v>3.743</v>
      </c>
      <c r="D13" s="39">
        <v>4.1493</v>
      </c>
      <c r="E13" s="39">
        <v>3.6076</v>
      </c>
      <c r="F13" s="39">
        <v>3.8177</v>
      </c>
      <c r="G13" s="39">
        <v>3.8563</v>
      </c>
      <c r="H13" s="39">
        <v>3.0705</v>
      </c>
      <c r="I13" s="39">
        <v>3.1016</v>
      </c>
      <c r="J13" s="39">
        <v>3.5096</v>
      </c>
      <c r="K13" s="28"/>
      <c r="L13"/>
      <c r="M13"/>
      <c r="N13"/>
    </row>
    <row r="14" spans="1:11" ht="12" customHeight="1">
      <c r="A14" s="38"/>
      <c r="B14" s="17"/>
      <c r="C14" s="37"/>
      <c r="D14" s="37"/>
      <c r="E14" s="37"/>
      <c r="F14" s="37"/>
      <c r="G14" s="37"/>
      <c r="H14" s="37"/>
      <c r="I14" s="37"/>
      <c r="J14" s="37"/>
      <c r="K14" s="28"/>
    </row>
    <row r="15" spans="1:11" ht="16.5" customHeight="1">
      <c r="A15" s="16" t="s">
        <v>31</v>
      </c>
      <c r="B15" s="36">
        <v>1.219619027131127</v>
      </c>
      <c r="C15" s="36">
        <v>1.282980136022806</v>
      </c>
      <c r="D15" s="36">
        <v>1.127218542460714</v>
      </c>
      <c r="E15" s="36">
        <v>1.361418614076977</v>
      </c>
      <c r="F15" s="36">
        <v>1.121223121900447</v>
      </c>
      <c r="G15" s="36">
        <v>1.170552287731581</v>
      </c>
      <c r="H15" s="36">
        <v>1.116057945242058</v>
      </c>
      <c r="I15" s="36">
        <v>1.133116132196279</v>
      </c>
      <c r="J15" s="36">
        <v>1.180118759550816</v>
      </c>
      <c r="K15" s="28"/>
    </row>
    <row r="16" spans="1:11" ht="12" customHeight="1">
      <c r="A16" s="16"/>
      <c r="B16" s="28"/>
      <c r="C16" s="28"/>
      <c r="D16" s="28"/>
      <c r="E16" s="35"/>
      <c r="F16" s="28"/>
      <c r="G16" s="28"/>
      <c r="H16" s="28"/>
      <c r="I16" s="28"/>
      <c r="J16" s="28"/>
      <c r="K16" s="15"/>
    </row>
    <row r="17" spans="1:14" ht="16.5" customHeight="1">
      <c r="A17" s="34" t="s">
        <v>71</v>
      </c>
      <c r="B17" s="33">
        <f>B18+B19+B20+B21+B22+B23+B24</f>
        <v>1285389.35</v>
      </c>
      <c r="C17" s="33">
        <f aca="true" t="shared" si="2" ref="C17:J17">C18+C19+C20+C21+C22+C23+C24</f>
        <v>1244307.74</v>
      </c>
      <c r="D17" s="33">
        <f t="shared" si="2"/>
        <v>1422389.65</v>
      </c>
      <c r="E17" s="33">
        <f t="shared" si="2"/>
        <v>871318.9400000001</v>
      </c>
      <c r="F17" s="33">
        <f t="shared" si="2"/>
        <v>929591.3899999999</v>
      </c>
      <c r="G17" s="33">
        <f t="shared" si="2"/>
        <v>995974.4899999999</v>
      </c>
      <c r="H17" s="33">
        <f t="shared" si="2"/>
        <v>900112.8300000001</v>
      </c>
      <c r="I17" s="33">
        <f t="shared" si="2"/>
        <v>1251516.34</v>
      </c>
      <c r="J17" s="33">
        <f t="shared" si="2"/>
        <v>459772.08</v>
      </c>
      <c r="K17" s="33">
        <f aca="true" t="shared" si="3" ref="K17:K24">SUM(B17:J17)</f>
        <v>9360372.81</v>
      </c>
      <c r="L17"/>
      <c r="M17"/>
      <c r="N17"/>
    </row>
    <row r="18" spans="1:14" ht="16.5" customHeight="1">
      <c r="A18" s="32" t="s">
        <v>30</v>
      </c>
      <c r="B18" s="27">
        <f aca="true" t="shared" si="4" ref="B18:J18">ROUND(B13*B7,2)</f>
        <v>1026549.54</v>
      </c>
      <c r="C18" s="27">
        <f t="shared" si="4"/>
        <v>942270.31</v>
      </c>
      <c r="D18" s="27">
        <f t="shared" si="4"/>
        <v>1236981.02</v>
      </c>
      <c r="E18" s="27">
        <f t="shared" si="4"/>
        <v>622350.68</v>
      </c>
      <c r="F18" s="27">
        <f t="shared" si="4"/>
        <v>808069.65</v>
      </c>
      <c r="G18" s="27">
        <f t="shared" si="4"/>
        <v>832540.46</v>
      </c>
      <c r="H18" s="27">
        <f t="shared" si="4"/>
        <v>781371.63</v>
      </c>
      <c r="I18" s="27">
        <f t="shared" si="4"/>
        <v>1061894.79</v>
      </c>
      <c r="J18" s="27">
        <f t="shared" si="4"/>
        <v>378250.65</v>
      </c>
      <c r="K18" s="27">
        <f t="shared" si="3"/>
        <v>7690278.73</v>
      </c>
      <c r="L18"/>
      <c r="M18"/>
      <c r="N18"/>
    </row>
    <row r="19" spans="1:14" ht="16.5" customHeight="1">
      <c r="A19" s="18" t="s">
        <v>29</v>
      </c>
      <c r="B19" s="27">
        <f aca="true" t="shared" si="5" ref="B19:J19">IF(B15&lt;&gt;0,ROUND((B15-1)*B18,2),0)</f>
        <v>225449.81</v>
      </c>
      <c r="C19" s="27">
        <f t="shared" si="5"/>
        <v>266643.78</v>
      </c>
      <c r="D19" s="27">
        <f t="shared" si="5"/>
        <v>157366.92</v>
      </c>
      <c r="E19" s="27">
        <f t="shared" si="5"/>
        <v>224929.12</v>
      </c>
      <c r="F19" s="27">
        <f t="shared" si="5"/>
        <v>97956.73</v>
      </c>
      <c r="G19" s="27">
        <f t="shared" si="5"/>
        <v>141991.68</v>
      </c>
      <c r="H19" s="27">
        <f t="shared" si="5"/>
        <v>90684.39</v>
      </c>
      <c r="I19" s="27">
        <f t="shared" si="5"/>
        <v>141355.33</v>
      </c>
      <c r="J19" s="27">
        <f t="shared" si="5"/>
        <v>68130.04</v>
      </c>
      <c r="K19" s="27">
        <f t="shared" si="3"/>
        <v>1414507.8</v>
      </c>
      <c r="L19"/>
      <c r="M19"/>
      <c r="N19"/>
    </row>
    <row r="20" spans="1:14" ht="16.5" customHeight="1">
      <c r="A20" s="18" t="s">
        <v>28</v>
      </c>
      <c r="B20" s="27">
        <v>32004.06</v>
      </c>
      <c r="C20" s="27">
        <v>32621.77</v>
      </c>
      <c r="D20" s="27">
        <v>23883.89</v>
      </c>
      <c r="E20" s="27">
        <v>21267.26</v>
      </c>
      <c r="F20" s="27">
        <v>22179.07</v>
      </c>
      <c r="G20" s="27">
        <v>20056.41</v>
      </c>
      <c r="H20" s="27">
        <v>25284.93</v>
      </c>
      <c r="I20" s="27">
        <v>45494.34</v>
      </c>
      <c r="J20" s="27">
        <v>12005.45</v>
      </c>
      <c r="K20" s="27">
        <f t="shared" si="3"/>
        <v>234797.18</v>
      </c>
      <c r="L20"/>
      <c r="M20"/>
      <c r="N20"/>
    </row>
    <row r="21" spans="1:14" ht="16.5" customHeight="1">
      <c r="A21" s="18" t="s">
        <v>27</v>
      </c>
      <c r="B21" s="27">
        <v>1385.94</v>
      </c>
      <c r="C21" s="31">
        <v>2771.88</v>
      </c>
      <c r="D21" s="31">
        <v>4157.82</v>
      </c>
      <c r="E21" s="27">
        <v>2771.88</v>
      </c>
      <c r="F21" s="27">
        <v>1385.94</v>
      </c>
      <c r="G21" s="31">
        <v>1385.94</v>
      </c>
      <c r="H21" s="31">
        <v>2771.88</v>
      </c>
      <c r="I21" s="31">
        <v>2771.88</v>
      </c>
      <c r="J21" s="31">
        <v>1385.94</v>
      </c>
      <c r="K21" s="27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f t="shared" si="3"/>
        <v>0</v>
      </c>
      <c r="L22"/>
      <c r="M22"/>
      <c r="N22"/>
    </row>
    <row r="23" spans="1:14" ht="16.5" customHeight="1">
      <c r="A23" s="18" t="s">
        <v>69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f t="shared" si="3"/>
        <v>0</v>
      </c>
      <c r="L23"/>
      <c r="M23"/>
      <c r="N23"/>
    </row>
    <row r="24" spans="1:14" ht="16.5" customHeight="1">
      <c r="A24" s="18" t="s">
        <v>70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f t="shared" si="3"/>
        <v>0</v>
      </c>
      <c r="L24"/>
      <c r="M24"/>
      <c r="N24"/>
    </row>
    <row r="25" spans="1:11" ht="12" customHeight="1">
      <c r="A25" s="30"/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/>
    </row>
    <row r="26" spans="1:11" ht="12" customHeight="1">
      <c r="A26" s="18"/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</row>
    <row r="27" spans="1:14" ht="16.5" customHeight="1">
      <c r="A27" s="16" t="s">
        <v>25</v>
      </c>
      <c r="B27" s="27">
        <f aca="true" t="shared" si="6" ref="B27:J27">+B28+B33+B46</f>
        <v>-138243.97999999998</v>
      </c>
      <c r="C27" s="27">
        <f t="shared" si="6"/>
        <v>-100880.25</v>
      </c>
      <c r="D27" s="27">
        <f t="shared" si="6"/>
        <v>-130181.19</v>
      </c>
      <c r="E27" s="27">
        <f t="shared" si="6"/>
        <v>-125346.58</v>
      </c>
      <c r="F27" s="27">
        <f t="shared" si="6"/>
        <v>-72904.18000000001</v>
      </c>
      <c r="G27" s="27">
        <f t="shared" si="6"/>
        <v>-99372.06</v>
      </c>
      <c r="H27" s="27">
        <f t="shared" si="6"/>
        <v>-51498.64</v>
      </c>
      <c r="I27" s="27">
        <f t="shared" si="6"/>
        <v>-119922.23999999999</v>
      </c>
      <c r="J27" s="27">
        <f t="shared" si="6"/>
        <v>-32142.15</v>
      </c>
      <c r="K27" s="27">
        <f aca="true" t="shared" si="7" ref="K27:K35">SUM(B27:J27)</f>
        <v>-870491.27</v>
      </c>
      <c r="L27"/>
      <c r="M27"/>
      <c r="N27"/>
    </row>
    <row r="28" spans="1:14" ht="16.5" customHeight="1">
      <c r="A28" s="18" t="s">
        <v>24</v>
      </c>
      <c r="B28" s="27">
        <f aca="true" t="shared" si="8" ref="B28:J28">B29+B30+B31+B32</f>
        <v>-132633.65</v>
      </c>
      <c r="C28" s="27">
        <f t="shared" si="8"/>
        <v>-95444.9</v>
      </c>
      <c r="D28" s="27">
        <f t="shared" si="8"/>
        <v>-104856.20000000001</v>
      </c>
      <c r="E28" s="27">
        <f t="shared" si="8"/>
        <v>-121540.74</v>
      </c>
      <c r="F28" s="27">
        <f t="shared" si="8"/>
        <v>-68846.8</v>
      </c>
      <c r="G28" s="27">
        <f t="shared" si="8"/>
        <v>-95019.41</v>
      </c>
      <c r="H28" s="27">
        <f t="shared" si="8"/>
        <v>-47572.5</v>
      </c>
      <c r="I28" s="27">
        <f t="shared" si="8"/>
        <v>-114454.07999999999</v>
      </c>
      <c r="J28" s="27">
        <f t="shared" si="8"/>
        <v>-24596.71</v>
      </c>
      <c r="K28" s="27">
        <f t="shared" si="7"/>
        <v>-804964.9899999999</v>
      </c>
      <c r="L28"/>
      <c r="M28"/>
      <c r="N28"/>
    </row>
    <row r="29" spans="1:14" s="21" customFormat="1" ht="16.5" customHeight="1">
      <c r="A29" s="26" t="s">
        <v>59</v>
      </c>
      <c r="B29" s="27">
        <f>-ROUND((B9)*$E$3,2)</f>
        <v>-87903.2</v>
      </c>
      <c r="C29" s="27">
        <f aca="true" t="shared" si="9" ref="C29:J29">-ROUND((C9)*$E$3,2)</f>
        <v>-86917.6</v>
      </c>
      <c r="D29" s="27">
        <f t="shared" si="9"/>
        <v>-85333.6</v>
      </c>
      <c r="E29" s="27">
        <f t="shared" si="9"/>
        <v>-58264.8</v>
      </c>
      <c r="F29" s="27">
        <f t="shared" si="9"/>
        <v>-68846.8</v>
      </c>
      <c r="G29" s="27">
        <f t="shared" si="9"/>
        <v>-36973.2</v>
      </c>
      <c r="H29" s="27">
        <f t="shared" si="9"/>
        <v>-33158.4</v>
      </c>
      <c r="I29" s="27">
        <f t="shared" si="9"/>
        <v>-91960</v>
      </c>
      <c r="J29" s="27">
        <f t="shared" si="9"/>
        <v>-17657.2</v>
      </c>
      <c r="K29" s="27">
        <f t="shared" si="7"/>
        <v>-567014.8</v>
      </c>
      <c r="L29" s="25"/>
      <c r="M29"/>
      <c r="N29"/>
    </row>
    <row r="30" spans="1:14" ht="16.5" customHeight="1">
      <c r="A30" s="22" t="s">
        <v>23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7">
        <f t="shared" si="7"/>
        <v>0</v>
      </c>
      <c r="L30"/>
      <c r="M30"/>
      <c r="N30"/>
    </row>
    <row r="31" spans="1:14" ht="16.5" customHeight="1">
      <c r="A31" s="22" t="s">
        <v>22</v>
      </c>
      <c r="B31" s="27">
        <v>-1724.8</v>
      </c>
      <c r="C31" s="27">
        <v>-554.4</v>
      </c>
      <c r="D31" s="27">
        <v>-924</v>
      </c>
      <c r="E31" s="27">
        <v>-1478.4</v>
      </c>
      <c r="F31" s="23">
        <v>0</v>
      </c>
      <c r="G31" s="27">
        <v>-862.4</v>
      </c>
      <c r="H31" s="27">
        <v>-165.47</v>
      </c>
      <c r="I31" s="27">
        <v>-258.23</v>
      </c>
      <c r="J31" s="27">
        <v>-79.67</v>
      </c>
      <c r="K31" s="27">
        <f t="shared" si="7"/>
        <v>-6047.370000000001</v>
      </c>
      <c r="L31"/>
      <c r="M31"/>
      <c r="N31"/>
    </row>
    <row r="32" spans="1:14" ht="16.5" customHeight="1">
      <c r="A32" s="22" t="s">
        <v>21</v>
      </c>
      <c r="B32" s="27">
        <v>-43005.65</v>
      </c>
      <c r="C32" s="27">
        <v>-7972.9</v>
      </c>
      <c r="D32" s="27">
        <v>-18598.6</v>
      </c>
      <c r="E32" s="27">
        <v>-61797.54</v>
      </c>
      <c r="F32" s="23">
        <v>0</v>
      </c>
      <c r="G32" s="27">
        <v>-57183.81</v>
      </c>
      <c r="H32" s="27">
        <v>-14248.63</v>
      </c>
      <c r="I32" s="27">
        <v>-22235.85</v>
      </c>
      <c r="J32" s="27">
        <v>-6859.84</v>
      </c>
      <c r="K32" s="27">
        <f t="shared" si="7"/>
        <v>-231902.82</v>
      </c>
      <c r="L32"/>
      <c r="M32"/>
      <c r="N32"/>
    </row>
    <row r="33" spans="1:14" s="21" customFormat="1" ht="16.5" customHeight="1">
      <c r="A33" s="18" t="s">
        <v>20</v>
      </c>
      <c r="B33" s="24">
        <f>SUM(B34:B44)</f>
        <v>-5610.33</v>
      </c>
      <c r="C33" s="24">
        <f aca="true" t="shared" si="10" ref="C33:J33">SUM(C34:C44)</f>
        <v>-5435.349999999999</v>
      </c>
      <c r="D33" s="24">
        <f t="shared" si="10"/>
        <v>-25324.989999999998</v>
      </c>
      <c r="E33" s="24">
        <f t="shared" si="10"/>
        <v>-3805.84</v>
      </c>
      <c r="F33" s="24">
        <f t="shared" si="10"/>
        <v>-4057.3799999999997</v>
      </c>
      <c r="G33" s="24">
        <f t="shared" si="10"/>
        <v>-4352.650000000001</v>
      </c>
      <c r="H33" s="24">
        <f t="shared" si="10"/>
        <v>-3926.1400000000003</v>
      </c>
      <c r="I33" s="24">
        <f t="shared" si="10"/>
        <v>-5468.16</v>
      </c>
      <c r="J33" s="24">
        <f t="shared" si="10"/>
        <v>-7545.4400000000005</v>
      </c>
      <c r="K33" s="27">
        <f t="shared" si="7"/>
        <v>-65526.28</v>
      </c>
      <c r="L33"/>
      <c r="M33"/>
      <c r="N33"/>
    </row>
    <row r="34" spans="1:14" ht="16.5" customHeight="1">
      <c r="A34" s="22" t="s">
        <v>19</v>
      </c>
      <c r="B34" s="17">
        <v>0</v>
      </c>
      <c r="C34" s="17">
        <v>0</v>
      </c>
      <c r="D34" s="24">
        <v>-19113.16</v>
      </c>
      <c r="E34" s="23">
        <v>0</v>
      </c>
      <c r="F34" s="23">
        <v>0</v>
      </c>
      <c r="G34" s="17">
        <v>0</v>
      </c>
      <c r="H34" s="23">
        <v>0</v>
      </c>
      <c r="I34" s="17">
        <v>0</v>
      </c>
      <c r="J34" s="24">
        <v>-5533.16</v>
      </c>
      <c r="K34" s="27">
        <f t="shared" si="7"/>
        <v>-24646.32</v>
      </c>
      <c r="L34"/>
      <c r="M34"/>
      <c r="N34"/>
    </row>
    <row r="35" spans="1:14" ht="16.5" customHeight="1">
      <c r="A35" s="22" t="s">
        <v>18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7">
        <f t="shared" si="7"/>
        <v>0</v>
      </c>
      <c r="L35"/>
      <c r="M35"/>
      <c r="N35"/>
    </row>
    <row r="36" spans="1:14" ht="16.5" customHeight="1">
      <c r="A36" s="22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2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5" ht="16.5" customHeight="1">
      <c r="A38" s="22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  <c r="O38"/>
    </row>
    <row r="39" spans="1:15" ht="16.5" customHeight="1">
      <c r="A39" s="22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  <c r="O39"/>
    </row>
    <row r="40" spans="1:15" s="21" customFormat="1" ht="16.5" customHeight="1">
      <c r="A40" s="22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  <c r="O40"/>
    </row>
    <row r="41" spans="1:15" s="21" customFormat="1" ht="16.5" customHeight="1">
      <c r="A41" s="22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/>
      <c r="M41"/>
      <c r="N41"/>
      <c r="O41"/>
    </row>
    <row r="42" spans="1:15" s="21" customFormat="1" ht="16.5" customHeight="1">
      <c r="A42" s="22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/>
      <c r="M42"/>
      <c r="N42"/>
      <c r="O42"/>
    </row>
    <row r="43" spans="1:15" s="21" customFormat="1" ht="16.5" customHeight="1">
      <c r="A43" s="22" t="s">
        <v>10</v>
      </c>
      <c r="B43" s="24">
        <v>-6840.5</v>
      </c>
      <c r="C43" s="24">
        <v>-6627.15</v>
      </c>
      <c r="D43" s="24">
        <v>-7573.89</v>
      </c>
      <c r="E43" s="24">
        <v>-4640.34</v>
      </c>
      <c r="F43" s="24">
        <v>-4947.03</v>
      </c>
      <c r="G43" s="24">
        <v>-5307.05</v>
      </c>
      <c r="H43" s="24">
        <v>-4787.02</v>
      </c>
      <c r="I43" s="24">
        <v>-6667.15</v>
      </c>
      <c r="J43" s="24">
        <v>-2453.51</v>
      </c>
      <c r="K43" s="24">
        <f>SUM(B43:J43)</f>
        <v>-49843.64</v>
      </c>
      <c r="L43"/>
      <c r="M43"/>
      <c r="N43"/>
      <c r="O43"/>
    </row>
    <row r="44" spans="1:15" s="21" customFormat="1" ht="16.5" customHeight="1">
      <c r="A44" s="22" t="s">
        <v>73</v>
      </c>
      <c r="B44" s="24">
        <v>1230.17</v>
      </c>
      <c r="C44" s="24">
        <v>1191.8</v>
      </c>
      <c r="D44" s="24">
        <v>1362.06</v>
      </c>
      <c r="E44" s="24">
        <v>834.5</v>
      </c>
      <c r="F44" s="24">
        <v>889.65</v>
      </c>
      <c r="G44" s="24">
        <v>954.4</v>
      </c>
      <c r="H44" s="24">
        <v>860.88</v>
      </c>
      <c r="I44" s="24">
        <v>1198.99</v>
      </c>
      <c r="J44" s="24">
        <v>441.23</v>
      </c>
      <c r="K44" s="24">
        <f>SUM(B44:J44)</f>
        <v>8963.68</v>
      </c>
      <c r="L44"/>
      <c r="M44"/>
      <c r="N44"/>
      <c r="O44"/>
    </row>
    <row r="45" spans="1:15" ht="12" customHeight="1">
      <c r="A45" s="20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/>
      <c r="M45"/>
      <c r="N45"/>
      <c r="O45"/>
    </row>
    <row r="46" spans="1:15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/>
      <c r="M46"/>
      <c r="N46"/>
      <c r="O46"/>
    </row>
    <row r="47" spans="1:15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9"/>
      <c r="L47"/>
      <c r="M47"/>
      <c r="N47"/>
      <c r="O47"/>
    </row>
    <row r="48" spans="1:15" ht="16.5" customHeight="1">
      <c r="A48" s="16" t="s">
        <v>8</v>
      </c>
      <c r="B48" s="24">
        <f>IF(B17+B27+B49&lt;0,0,B17+B27+B49)</f>
        <v>1147145.37</v>
      </c>
      <c r="C48" s="24">
        <f aca="true" t="shared" si="11" ref="C48:J48">IF(C17+C27+C49&lt;0,0,C17+C27+C49)</f>
        <v>1143427.49</v>
      </c>
      <c r="D48" s="24">
        <f t="shared" si="11"/>
        <v>1292208.46</v>
      </c>
      <c r="E48" s="24">
        <f t="shared" si="11"/>
        <v>745972.3600000001</v>
      </c>
      <c r="F48" s="24">
        <f t="shared" si="11"/>
        <v>856687.2099999998</v>
      </c>
      <c r="G48" s="24">
        <f t="shared" si="11"/>
        <v>896602.4299999999</v>
      </c>
      <c r="H48" s="24">
        <f t="shared" si="11"/>
        <v>848614.1900000001</v>
      </c>
      <c r="I48" s="24">
        <f t="shared" si="11"/>
        <v>1131594.1</v>
      </c>
      <c r="J48" s="24">
        <f t="shared" si="11"/>
        <v>427629.93</v>
      </c>
      <c r="K48" s="19">
        <f>SUM(B48:J48)</f>
        <v>8489881.540000001</v>
      </c>
      <c r="L48"/>
      <c r="M48"/>
      <c r="N48"/>
      <c r="O48"/>
    </row>
    <row r="49" spans="1:15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/>
      <c r="M49"/>
      <c r="N49"/>
      <c r="O49"/>
    </row>
    <row r="50" spans="1:14" ht="16.5" customHeight="1">
      <c r="A50" s="18" t="s">
        <v>6</v>
      </c>
      <c r="B50" s="24">
        <f>IF(B17+B27+B49&gt;0,0,B17+B27+B49)</f>
        <v>0</v>
      </c>
      <c r="C50" s="24">
        <f aca="true" t="shared" si="12" ref="C50:J50">IF(C17+C27+C49&gt;0,0,C17+C27+C49)</f>
        <v>0</v>
      </c>
      <c r="D50" s="24">
        <f t="shared" si="12"/>
        <v>0</v>
      </c>
      <c r="E50" s="24">
        <f t="shared" si="12"/>
        <v>0</v>
      </c>
      <c r="F50" s="24">
        <f t="shared" si="12"/>
        <v>0</v>
      </c>
      <c r="G50" s="24">
        <f t="shared" si="12"/>
        <v>0</v>
      </c>
      <c r="H50" s="24">
        <f t="shared" si="12"/>
        <v>0</v>
      </c>
      <c r="I50" s="24">
        <f t="shared" si="12"/>
        <v>0</v>
      </c>
      <c r="J50" s="24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1147145.3699999999</v>
      </c>
      <c r="C54" s="10">
        <f t="shared" si="13"/>
        <v>1143427.49</v>
      </c>
      <c r="D54" s="10">
        <f t="shared" si="13"/>
        <v>1292208.46</v>
      </c>
      <c r="E54" s="10">
        <f t="shared" si="13"/>
        <v>745972.36</v>
      </c>
      <c r="F54" s="10">
        <f t="shared" si="13"/>
        <v>856687.2</v>
      </c>
      <c r="G54" s="10">
        <f t="shared" si="13"/>
        <v>896602.44</v>
      </c>
      <c r="H54" s="10">
        <f t="shared" si="13"/>
        <v>848614.18</v>
      </c>
      <c r="I54" s="10">
        <f>SUM(I55:I67)</f>
        <v>1131594.1</v>
      </c>
      <c r="J54" s="10">
        <f t="shared" si="13"/>
        <v>427629.92</v>
      </c>
      <c r="K54" s="5">
        <f>SUM(K55:K67)</f>
        <v>8489881.52</v>
      </c>
      <c r="L54" s="9"/>
    </row>
    <row r="55" spans="1:11" ht="16.5" customHeight="1">
      <c r="A55" s="7" t="s">
        <v>60</v>
      </c>
      <c r="B55" s="8">
        <v>1001343.19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1001343.19</v>
      </c>
    </row>
    <row r="56" spans="1:11" ht="16.5" customHeight="1">
      <c r="A56" s="7" t="s">
        <v>61</v>
      </c>
      <c r="B56" s="8">
        <v>145802.18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145802.18</v>
      </c>
    </row>
    <row r="57" spans="1:11" ht="16.5" customHeight="1">
      <c r="A57" s="7" t="s">
        <v>4</v>
      </c>
      <c r="B57" s="6">
        <v>0</v>
      </c>
      <c r="C57" s="8">
        <v>1143427.49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1143427.49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1292208.46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1292208.46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745972.36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745972.36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856687.2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856687.2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896602.44</v>
      </c>
      <c r="H61" s="6">
        <v>0</v>
      </c>
      <c r="I61" s="6">
        <v>0</v>
      </c>
      <c r="J61" s="6">
        <v>0</v>
      </c>
      <c r="K61" s="5">
        <f t="shared" si="14"/>
        <v>896602.44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848614.18</v>
      </c>
      <c r="I62" s="6">
        <v>0</v>
      </c>
      <c r="J62" s="6">
        <v>0</v>
      </c>
      <c r="K62" s="5">
        <f t="shared" si="14"/>
        <v>848614.18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411560.77</v>
      </c>
      <c r="J64" s="6">
        <v>0</v>
      </c>
      <c r="K64" s="5">
        <f t="shared" si="14"/>
        <v>411560.77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720033.33</v>
      </c>
      <c r="J65" s="6">
        <v>0</v>
      </c>
      <c r="K65" s="5">
        <f t="shared" si="14"/>
        <v>720033.33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427629.92</v>
      </c>
      <c r="K66" s="5">
        <f t="shared" si="14"/>
        <v>427629.92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2021-11-24T19:35:01Z</dcterms:modified>
  <cp:category/>
  <cp:version/>
  <cp:contentType/>
  <cp:contentStatus/>
</cp:coreProperties>
</file>