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'!$A$1:$K$67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<sst xmlns="http://schemas.openxmlformats.org/spreadsheetml/2006/main" count="75" uniqueCount="74">
  <si>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</si>
  <si>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</si>
  <si>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</si>
  <si>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</si>
  <si>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</si>
  <si>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</si>
  <si>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</si>
  <si>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</si>
  <si>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</si>
  <si>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</si>
  <si>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</si>
  <si>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</si>
  <si>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</si>
  <si>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</si>
  <si>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</si>
  <si>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</si>
  <si>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</si>
  <si>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</si>
  <si>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</si>
  <si>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</si>
  <si>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</si>
  <si>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</si>
  <si>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</si>
  <si>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</si>
  <si>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</si>
  <si>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</si>
  <si>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</si>
  <si>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</si>
  <si>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</si>
  <si>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</si>
  <si>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</si>
  <si>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</si>
  <si>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</si>
  <si>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</si>
  <si>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</si>
  <si>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</si>
  <si>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</si>
  <si>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</si>
  <si>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</si>
  <si>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</si>
  <si>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</si>
  <si>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</si>
  <si>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</si>
  <si>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</si>
  <si>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</si>
  <si>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</si>
  <si>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</si>
  <si>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</si>
  <si>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</si>
  <si>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</si>
  <si>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</si>
  <si>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</si>
  <si>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</si>
  <si>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</si>
  <si>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</si>
  <si>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</si>
  <si>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</si>
  <si>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</si>
  <si>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</si>
  <si>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</si>
  <si>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</si>
  <si>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</si>
  <si>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</si>
  <si>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</si>
  <si>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</si>
  <si>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</si>
  <si>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</si>
  <si>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</si>
  <si>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</si>
  <si>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4.6. Valor Frota Não Disponibilizada</t>
  </si>
  <si>
    <t>4.7. Ajuste Frota Operante</t>
  </si>
  <si>
    <t>4. Remuneração Bruta do Operador (4.1 + 4.2 + 4.3 + 4.4 + 4.5 + 4.6 + 4.7)</t>
  </si>
  <si>
    <t>OPERAÇÃO 04/11/21 - VENCIMENTO 11/11/21</t>
  </si>
  <si>
    <t>5.2.11. Amortização dos Investimentos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</si>
</sst>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7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72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52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51</v>
      </c>
      <c r="B4" s="59" t="s">
        <v>50</v>
      </c>
      <c r="C4" s="60"/>
      <c r="D4" s="60"/>
      <c r="E4" s="60"/>
      <c r="F4" s="60"/>
      <c r="G4" s="60"/>
      <c r="H4" s="60"/>
      <c r="I4" s="60"/>
      <c r="J4" s="60"/>
      <c r="K4" s="58" t="s">
        <v>49</v>
      </c>
    </row>
    <row r="5" spans="1:11" ht="43.5" customHeight="1">
      <c r="A5" s="58"/>
      <c r="B5" s="49" t="s">
        <v>62</v>
      </c>
      <c r="C5" s="49" t="s">
        <v>48</v>
      </c>
      <c r="D5" s="50" t="s">
        <v>63</v>
      </c>
      <c r="E5" s="50" t="s">
        <v>64</v>
      </c>
      <c r="F5" s="50" t="s">
        <v>65</v>
      </c>
      <c r="G5" s="49" t="s">
        <v>66</v>
      </c>
      <c r="H5" s="50" t="s">
        <v>63</v>
      </c>
      <c r="I5" s="49" t="s">
        <v>47</v>
      </c>
      <c r="J5" s="49" t="s">
        <v>67</v>
      </c>
      <c r="K5" s="58"/>
    </row>
    <row r="6" spans="1:11" ht="18.75" customHeight="1">
      <c r="A6" s="58"/>
      <c r="B6" s="48" t="s">
        <v>46</v>
      </c>
      <c r="C6" s="48" t="s">
        <v>45</v>
      </c>
      <c r="D6" s="48" t="s">
        <v>44</v>
      </c>
      <c r="E6" s="48" t="s">
        <v>43</v>
      </c>
      <c r="F6" s="48" t="s">
        <v>42</v>
      </c>
      <c r="G6" s="48" t="s">
        <v>41</v>
      </c>
      <c r="H6" s="48" t="s">
        <v>40</v>
      </c>
      <c r="I6" s="48" t="s">
        <v>39</v>
      </c>
      <c r="J6" s="48" t="s">
        <v>38</v>
      </c>
      <c r="K6" s="58"/>
    </row>
    <row r="7" spans="1:14" ht="16.5" customHeight="1">
      <c r="A7" s="13" t="s">
        <v>37</v>
      </c>
      <c r="B7" s="47">
        <f aca="true" t="shared" si="0" ref="B7:K7">B8+B11</f>
        <v>308172</v>
      </c>
      <c r="C7" s="47">
        <f t="shared" si="0"/>
        <v>258157</v>
      </c>
      <c r="D7" s="47">
        <f t="shared" si="0"/>
        <v>323816</v>
      </c>
      <c r="E7" s="47">
        <f t="shared" si="0"/>
        <v>174741</v>
      </c>
      <c r="F7" s="47">
        <f t="shared" si="0"/>
        <v>213599</v>
      </c>
      <c r="G7" s="47">
        <f t="shared" si="0"/>
        <v>222469</v>
      </c>
      <c r="H7" s="47">
        <f t="shared" si="0"/>
        <v>259823</v>
      </c>
      <c r="I7" s="47">
        <f t="shared" si="0"/>
        <v>344474</v>
      </c>
      <c r="J7" s="47">
        <f t="shared" si="0"/>
        <v>107282</v>
      </c>
      <c r="K7" s="47">
        <f t="shared" si="0"/>
        <v>2212533</v>
      </c>
      <c r="L7" s="46"/>
      <c r="M7"/>
      <c r="N7"/>
    </row>
    <row r="8" spans="1:14" ht="16.5" customHeight="1">
      <c r="A8" s="44" t="s">
        <v>36</v>
      </c>
      <c r="B8" s="45">
        <f aca="true" t="shared" si="1" ref="B8:J8">+B9+B10</f>
        <v>20909</v>
      </c>
      <c r="C8" s="45">
        <f t="shared" si="1"/>
        <v>20310</v>
      </c>
      <c r="D8" s="45">
        <f t="shared" si="1"/>
        <v>20918</v>
      </c>
      <c r="E8" s="45">
        <f t="shared" si="1"/>
        <v>13006</v>
      </c>
      <c r="F8" s="45">
        <f t="shared" si="1"/>
        <v>15510</v>
      </c>
      <c r="G8" s="45">
        <f t="shared" si="1"/>
        <v>8830</v>
      </c>
      <c r="H8" s="45">
        <f t="shared" si="1"/>
        <v>7786</v>
      </c>
      <c r="I8" s="45">
        <f t="shared" si="1"/>
        <v>21965</v>
      </c>
      <c r="J8" s="45">
        <f t="shared" si="1"/>
        <v>3937</v>
      </c>
      <c r="K8" s="38">
        <f>SUM(B8:J8)</f>
        <v>133171</v>
      </c>
      <c r="L8"/>
      <c r="M8"/>
      <c r="N8"/>
    </row>
    <row r="9" spans="1:14" ht="16.5" customHeight="1">
      <c r="A9" s="22" t="s">
        <v>35</v>
      </c>
      <c r="B9" s="45">
        <v>20866</v>
      </c>
      <c r="C9" s="45">
        <v>20306</v>
      </c>
      <c r="D9" s="45">
        <v>20909</v>
      </c>
      <c r="E9" s="45">
        <v>12958</v>
      </c>
      <c r="F9" s="45">
        <v>15492</v>
      </c>
      <c r="G9" s="45">
        <v>8827</v>
      </c>
      <c r="H9" s="45">
        <v>7786</v>
      </c>
      <c r="I9" s="45">
        <v>21907</v>
      </c>
      <c r="J9" s="45">
        <v>3937</v>
      </c>
      <c r="K9" s="38">
        <f>SUM(B9:J9)</f>
        <v>132988</v>
      </c>
      <c r="L9"/>
      <c r="M9"/>
      <c r="N9"/>
    </row>
    <row r="10" spans="1:14" ht="16.5" customHeight="1">
      <c r="A10" s="22" t="s">
        <v>34</v>
      </c>
      <c r="B10" s="45">
        <v>43</v>
      </c>
      <c r="C10" s="45">
        <v>4</v>
      </c>
      <c r="D10" s="45">
        <v>9</v>
      </c>
      <c r="E10" s="45">
        <v>48</v>
      </c>
      <c r="F10" s="45">
        <v>18</v>
      </c>
      <c r="G10" s="45">
        <v>3</v>
      </c>
      <c r="H10" s="45">
        <v>0</v>
      </c>
      <c r="I10" s="45">
        <v>58</v>
      </c>
      <c r="J10" s="45">
        <v>0</v>
      </c>
      <c r="K10" s="38">
        <f>SUM(B10:J10)</f>
        <v>183</v>
      </c>
      <c r="L10"/>
      <c r="M10"/>
      <c r="N10"/>
    </row>
    <row r="11" spans="1:14" ht="16.5" customHeight="1">
      <c r="A11" s="44" t="s">
        <v>33</v>
      </c>
      <c r="B11" s="43">
        <v>287263</v>
      </c>
      <c r="C11" s="43">
        <v>237847</v>
      </c>
      <c r="D11" s="43">
        <v>302898</v>
      </c>
      <c r="E11" s="43">
        <v>161735</v>
      </c>
      <c r="F11" s="43">
        <v>198089</v>
      </c>
      <c r="G11" s="43">
        <v>213639</v>
      </c>
      <c r="H11" s="43">
        <v>252037</v>
      </c>
      <c r="I11" s="43">
        <v>322509</v>
      </c>
      <c r="J11" s="43">
        <v>103345</v>
      </c>
      <c r="K11" s="38">
        <f>SUM(B11:J11)</f>
        <v>2079362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32</v>
      </c>
      <c r="B13" s="42">
        <v>3.407</v>
      </c>
      <c r="C13" s="42">
        <v>3.743</v>
      </c>
      <c r="D13" s="42">
        <v>4.1493</v>
      </c>
      <c r="E13" s="42">
        <v>3.6076</v>
      </c>
      <c r="F13" s="42">
        <v>3.8177</v>
      </c>
      <c r="G13" s="42">
        <v>3.8563</v>
      </c>
      <c r="H13" s="42">
        <v>3.0705</v>
      </c>
      <c r="I13" s="42">
        <v>3.1016</v>
      </c>
      <c r="J13" s="42">
        <v>3.5096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31</v>
      </c>
      <c r="B15" s="39">
        <v>1.204365227088435</v>
      </c>
      <c r="C15" s="39">
        <v>1.265222964047695</v>
      </c>
      <c r="D15" s="39">
        <v>1.064746794565547</v>
      </c>
      <c r="E15" s="39">
        <v>1.359522644805846</v>
      </c>
      <c r="F15" s="39">
        <v>1.123783831033973</v>
      </c>
      <c r="G15" s="39">
        <v>1.149322357728058</v>
      </c>
      <c r="H15" s="39">
        <v>1.114641109615567</v>
      </c>
      <c r="I15" s="39">
        <v>1.134433229418575</v>
      </c>
      <c r="J15" s="39">
        <v>1.182318833546765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71</v>
      </c>
      <c r="B17" s="36">
        <f>B18+B19+B20+B21+B22+B23+B24</f>
        <v>1299050.9200000002</v>
      </c>
      <c r="C17" s="36">
        <f aca="true" t="shared" si="2" ref="C17:J17">C18+C19+C20+C21+C22+C23+C24</f>
        <v>1257707.0099999998</v>
      </c>
      <c r="D17" s="36">
        <f t="shared" si="2"/>
        <v>1458552.53</v>
      </c>
      <c r="E17" s="36">
        <f t="shared" si="2"/>
        <v>881478.95</v>
      </c>
      <c r="F17" s="36">
        <f t="shared" si="2"/>
        <v>939818.84</v>
      </c>
      <c r="G17" s="36">
        <f t="shared" si="2"/>
        <v>1007520.8399999999</v>
      </c>
      <c r="H17" s="36">
        <f t="shared" si="2"/>
        <v>916940.27</v>
      </c>
      <c r="I17" s="36">
        <f t="shared" si="2"/>
        <v>1260291.65</v>
      </c>
      <c r="J17" s="36">
        <f t="shared" si="2"/>
        <v>458914.17</v>
      </c>
      <c r="K17" s="36">
        <f aca="true" t="shared" si="3" ref="K17:K24">SUM(B17:J17)</f>
        <v>9480275.18</v>
      </c>
      <c r="L17"/>
      <c r="M17"/>
      <c r="N17"/>
    </row>
    <row r="18" spans="1:14" ht="16.5" customHeight="1">
      <c r="A18" s="35" t="s">
        <v>30</v>
      </c>
      <c r="B18" s="30">
        <f aca="true" t="shared" si="4" ref="B18:J18">ROUND(B13*B7,2)</f>
        <v>1049942</v>
      </c>
      <c r="C18" s="30">
        <f t="shared" si="4"/>
        <v>966281.65</v>
      </c>
      <c r="D18" s="30">
        <f t="shared" si="4"/>
        <v>1343609.73</v>
      </c>
      <c r="E18" s="30">
        <f t="shared" si="4"/>
        <v>630395.63</v>
      </c>
      <c r="F18" s="30">
        <f t="shared" si="4"/>
        <v>815456.9</v>
      </c>
      <c r="G18" s="30">
        <f t="shared" si="4"/>
        <v>857907.2</v>
      </c>
      <c r="H18" s="30">
        <f t="shared" si="4"/>
        <v>797786.52</v>
      </c>
      <c r="I18" s="30">
        <f t="shared" si="4"/>
        <v>1068420.56</v>
      </c>
      <c r="J18" s="30">
        <f t="shared" si="4"/>
        <v>376516.91</v>
      </c>
      <c r="K18" s="30">
        <f t="shared" si="3"/>
        <v>7906317.1000000015</v>
      </c>
      <c r="L18"/>
      <c r="M18"/>
      <c r="N18"/>
    </row>
    <row r="19" spans="1:14" ht="16.5" customHeight="1">
      <c r="A19" s="18" t="s">
        <v>29</v>
      </c>
      <c r="B19" s="30">
        <f aca="true" t="shared" si="5" ref="B19:J19">IF(B15&lt;&gt;0,ROUND((B15-1)*B18,2),0)</f>
        <v>214571.64</v>
      </c>
      <c r="C19" s="30">
        <f t="shared" si="5"/>
        <v>256280.08</v>
      </c>
      <c r="D19" s="30">
        <f t="shared" si="5"/>
        <v>86994.42</v>
      </c>
      <c r="E19" s="30">
        <f t="shared" si="5"/>
        <v>226641.5</v>
      </c>
      <c r="F19" s="30">
        <f t="shared" si="5"/>
        <v>100940.38</v>
      </c>
      <c r="G19" s="30">
        <f t="shared" si="5"/>
        <v>128104.73</v>
      </c>
      <c r="H19" s="30">
        <f t="shared" si="5"/>
        <v>91459.13</v>
      </c>
      <c r="I19" s="30">
        <f t="shared" si="5"/>
        <v>143631.23</v>
      </c>
      <c r="J19" s="30">
        <f t="shared" si="5"/>
        <v>68646.12</v>
      </c>
      <c r="K19" s="30">
        <f t="shared" si="3"/>
        <v>1317269.23</v>
      </c>
      <c r="L19"/>
      <c r="M19"/>
      <c r="N19"/>
    </row>
    <row r="20" spans="1:14" ht="16.5" customHeight="1">
      <c r="A20" s="18" t="s">
        <v>28</v>
      </c>
      <c r="B20" s="30">
        <v>33151.34</v>
      </c>
      <c r="C20" s="30">
        <v>32373.4</v>
      </c>
      <c r="D20" s="30">
        <v>23790.56</v>
      </c>
      <c r="E20" s="30">
        <v>21669.94</v>
      </c>
      <c r="F20" s="30">
        <v>22035.62</v>
      </c>
      <c r="G20" s="30">
        <v>20122.97</v>
      </c>
      <c r="H20" s="30">
        <v>24922.74</v>
      </c>
      <c r="I20" s="30">
        <v>45467.98</v>
      </c>
      <c r="J20" s="30">
        <v>12365.2</v>
      </c>
      <c r="K20" s="30">
        <f t="shared" si="3"/>
        <v>235899.75000000003</v>
      </c>
      <c r="L20"/>
      <c r="M20"/>
      <c r="N20"/>
    </row>
    <row r="21" spans="1:14" ht="16.5" customHeight="1">
      <c r="A21" s="18" t="s">
        <v>27</v>
      </c>
      <c r="B21" s="30">
        <v>1385.94</v>
      </c>
      <c r="C21" s="34">
        <v>2771.88</v>
      </c>
      <c r="D21" s="34">
        <v>4157.82</v>
      </c>
      <c r="E21" s="30">
        <v>2771.88</v>
      </c>
      <c r="F21" s="30">
        <v>1385.94</v>
      </c>
      <c r="G21" s="34">
        <v>1385.94</v>
      </c>
      <c r="H21" s="34">
        <v>2771.88</v>
      </c>
      <c r="I21" s="34">
        <v>2771.88</v>
      </c>
      <c r="J21" s="34">
        <v>1385.94</v>
      </c>
      <c r="K21" s="30">
        <f t="shared" si="3"/>
        <v>20789.100000000002</v>
      </c>
      <c r="L21"/>
      <c r="M21"/>
      <c r="N21"/>
    </row>
    <row r="22" spans="1:14" ht="16.5" customHeight="1">
      <c r="A22" s="18" t="s">
        <v>26</v>
      </c>
      <c r="B22" s="30">
        <v>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f t="shared" si="3"/>
        <v>0</v>
      </c>
      <c r="L22"/>
      <c r="M22"/>
      <c r="N22"/>
    </row>
    <row r="23" spans="1:14" ht="16.5" customHeight="1">
      <c r="A23" s="18" t="s">
        <v>69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f t="shared" si="3"/>
        <v>0</v>
      </c>
      <c r="L23"/>
      <c r="M23"/>
      <c r="N23"/>
    </row>
    <row r="24" spans="1:14" ht="16.5" customHeight="1">
      <c r="A24" s="18" t="s">
        <v>70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f t="shared" si="3"/>
        <v>0</v>
      </c>
      <c r="L24"/>
      <c r="M24"/>
      <c r="N24"/>
    </row>
    <row r="25" spans="1:11" ht="12" customHeight="1">
      <c r="A25" s="33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</row>
    <row r="26" spans="1:11" ht="12" customHeight="1">
      <c r="A26" s="18"/>
      <c r="B26" s="31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/>
    </row>
    <row r="27" spans="1:14" ht="16.5" customHeight="1">
      <c r="A27" s="16" t="s">
        <v>25</v>
      </c>
      <c r="B27" s="30">
        <f aca="true" t="shared" si="6" ref="B27:J27">+B28+B33+B46</f>
        <v>-153728.83999999997</v>
      </c>
      <c r="C27" s="30">
        <f t="shared" si="6"/>
        <v>-104228.41</v>
      </c>
      <c r="D27" s="30">
        <f t="shared" si="6"/>
        <v>-140949.91</v>
      </c>
      <c r="E27" s="30">
        <f t="shared" si="6"/>
        <v>-134097.81</v>
      </c>
      <c r="F27" s="30">
        <f t="shared" si="6"/>
        <v>-72247.47</v>
      </c>
      <c r="G27" s="30">
        <f t="shared" si="6"/>
        <v>-120294.55</v>
      </c>
      <c r="H27" s="30">
        <f t="shared" si="6"/>
        <v>-55293.13999999999</v>
      </c>
      <c r="I27" s="30">
        <f t="shared" si="6"/>
        <v>-130064.33000000002</v>
      </c>
      <c r="J27" s="30">
        <f t="shared" si="6"/>
        <v>-33056.83</v>
      </c>
      <c r="K27" s="30">
        <f aca="true" t="shared" si="7" ref="K27:K36">SUM(B27:J27)</f>
        <v>-943961.2899999999</v>
      </c>
      <c r="L27"/>
      <c r="M27"/>
      <c r="N27"/>
    </row>
    <row r="28" spans="1:14" ht="16.5" customHeight="1">
      <c r="A28" s="18" t="s">
        <v>24</v>
      </c>
      <c r="B28" s="30">
        <f aca="true" t="shared" si="8" ref="B28:J28">B29+B30+B31+B32</f>
        <v>-146974.72999999998</v>
      </c>
      <c r="C28" s="30">
        <f t="shared" si="8"/>
        <v>-97927.57</v>
      </c>
      <c r="D28" s="30">
        <f t="shared" si="8"/>
        <v>-114824.95</v>
      </c>
      <c r="E28" s="30">
        <f t="shared" si="8"/>
        <v>-130268.23999999999</v>
      </c>
      <c r="F28" s="30">
        <f t="shared" si="8"/>
        <v>-68164.8</v>
      </c>
      <c r="G28" s="30">
        <f t="shared" si="8"/>
        <v>-115914.76000000001</v>
      </c>
      <c r="H28" s="30">
        <f t="shared" si="8"/>
        <v>-51309.509999999995</v>
      </c>
      <c r="I28" s="30">
        <f t="shared" si="8"/>
        <v>-123000.09000000001</v>
      </c>
      <c r="J28" s="30">
        <f t="shared" si="8"/>
        <v>-25531.86</v>
      </c>
      <c r="K28" s="30">
        <f t="shared" si="7"/>
        <v>-873916.51</v>
      </c>
      <c r="L28"/>
      <c r="M28"/>
      <c r="N28"/>
    </row>
    <row r="29" spans="1:14" s="23" customFormat="1" ht="16.5" customHeight="1">
      <c r="A29" s="29" t="s">
        <v>59</v>
      </c>
      <c r="B29" s="30">
        <f>-ROUND((B9)*$E$3,2)</f>
        <v>-91810.4</v>
      </c>
      <c r="C29" s="30">
        <f aca="true" t="shared" si="9" ref="C29:J29">-ROUND((C9)*$E$3,2)</f>
        <v>-89346.4</v>
      </c>
      <c r="D29" s="30">
        <f t="shared" si="9"/>
        <v>-91999.6</v>
      </c>
      <c r="E29" s="30">
        <f t="shared" si="9"/>
        <v>-57015.2</v>
      </c>
      <c r="F29" s="30">
        <f t="shared" si="9"/>
        <v>-68164.8</v>
      </c>
      <c r="G29" s="30">
        <f t="shared" si="9"/>
        <v>-38838.8</v>
      </c>
      <c r="H29" s="30">
        <f t="shared" si="9"/>
        <v>-34258.4</v>
      </c>
      <c r="I29" s="30">
        <f t="shared" si="9"/>
        <v>-96390.8</v>
      </c>
      <c r="J29" s="30">
        <f t="shared" si="9"/>
        <v>-17322.8</v>
      </c>
      <c r="K29" s="30">
        <f t="shared" si="7"/>
        <v>-585147.2000000001</v>
      </c>
      <c r="L29" s="28"/>
      <c r="M29"/>
      <c r="N29"/>
    </row>
    <row r="30" spans="1:14" ht="16.5" customHeight="1">
      <c r="A30" s="25" t="s">
        <v>23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30">
        <f t="shared" si="7"/>
        <v>0</v>
      </c>
      <c r="L30"/>
      <c r="M30"/>
      <c r="N30"/>
    </row>
    <row r="31" spans="1:14" ht="16.5" customHeight="1">
      <c r="A31" s="25" t="s">
        <v>22</v>
      </c>
      <c r="B31" s="30">
        <v>-3850</v>
      </c>
      <c r="C31" s="30">
        <v>-1139.6</v>
      </c>
      <c r="D31" s="30">
        <v>-1478.4</v>
      </c>
      <c r="E31" s="30">
        <v>-2002</v>
      </c>
      <c r="F31" s="26">
        <v>0</v>
      </c>
      <c r="G31" s="30">
        <v>-1078</v>
      </c>
      <c r="H31" s="30">
        <v>-297.85</v>
      </c>
      <c r="I31" s="30">
        <v>-464.82</v>
      </c>
      <c r="J31" s="30">
        <v>-143.39</v>
      </c>
      <c r="K31" s="30">
        <f t="shared" si="7"/>
        <v>-10454.06</v>
      </c>
      <c r="L31"/>
      <c r="M31"/>
      <c r="N31"/>
    </row>
    <row r="32" spans="1:14" ht="16.5" customHeight="1">
      <c r="A32" s="25" t="s">
        <v>21</v>
      </c>
      <c r="B32" s="30">
        <v>-51314.33</v>
      </c>
      <c r="C32" s="30">
        <v>-7441.57</v>
      </c>
      <c r="D32" s="30">
        <v>-21346.95</v>
      </c>
      <c r="E32" s="30">
        <v>-71251.04</v>
      </c>
      <c r="F32" s="26">
        <v>0</v>
      </c>
      <c r="G32" s="30">
        <v>-75997.96</v>
      </c>
      <c r="H32" s="30">
        <v>-16753.26</v>
      </c>
      <c r="I32" s="30">
        <v>-26144.47</v>
      </c>
      <c r="J32" s="30">
        <v>-8065.67</v>
      </c>
      <c r="K32" s="30">
        <f t="shared" si="7"/>
        <v>-278315.25000000006</v>
      </c>
      <c r="L32"/>
      <c r="M32"/>
      <c r="N32"/>
    </row>
    <row r="33" spans="1:14" s="23" customFormat="1" ht="16.5" customHeight="1">
      <c r="A33" s="18" t="s">
        <v>20</v>
      </c>
      <c r="B33" s="27">
        <f>SUM(B34:B44)</f>
        <v>-6754.11</v>
      </c>
      <c r="C33" s="27">
        <f aca="true" t="shared" si="10" ref="C33:J33">SUM(C34:C44)</f>
        <v>-6300.84</v>
      </c>
      <c r="D33" s="27">
        <f t="shared" si="10"/>
        <v>-26124.96</v>
      </c>
      <c r="E33" s="27">
        <f t="shared" si="10"/>
        <v>-3829.5699999999997</v>
      </c>
      <c r="F33" s="27">
        <f t="shared" si="10"/>
        <v>-4082.6699999999996</v>
      </c>
      <c r="G33" s="27">
        <f t="shared" si="10"/>
        <v>-4379.79</v>
      </c>
      <c r="H33" s="27">
        <f t="shared" si="10"/>
        <v>-3983.6299999999997</v>
      </c>
      <c r="I33" s="27">
        <f t="shared" si="10"/>
        <v>-7064.239999999999</v>
      </c>
      <c r="J33" s="27">
        <f t="shared" si="10"/>
        <v>-7524.97</v>
      </c>
      <c r="K33" s="30">
        <f t="shared" si="7"/>
        <v>-70044.78</v>
      </c>
      <c r="L33"/>
      <c r="M33"/>
      <c r="N33"/>
    </row>
    <row r="34" spans="1:14" ht="16.5" customHeight="1">
      <c r="A34" s="25" t="s">
        <v>19</v>
      </c>
      <c r="B34" s="17">
        <v>0</v>
      </c>
      <c r="C34" s="17">
        <v>0</v>
      </c>
      <c r="D34" s="27">
        <v>-19113.16</v>
      </c>
      <c r="E34" s="26">
        <v>0</v>
      </c>
      <c r="F34" s="26">
        <v>0</v>
      </c>
      <c r="G34" s="17">
        <v>0</v>
      </c>
      <c r="H34" s="26">
        <v>0</v>
      </c>
      <c r="I34" s="17">
        <v>0</v>
      </c>
      <c r="J34" s="27">
        <v>-5533.16</v>
      </c>
      <c r="K34" s="30">
        <f t="shared" si="7"/>
        <v>-24646.32</v>
      </c>
      <c r="L34"/>
      <c r="M34"/>
      <c r="N34"/>
    </row>
    <row r="35" spans="1:14" ht="16.5" customHeight="1">
      <c r="A35" s="25" t="s">
        <v>18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30">
        <f t="shared" si="7"/>
        <v>0</v>
      </c>
      <c r="L35"/>
      <c r="M35"/>
      <c r="N35"/>
    </row>
    <row r="36" spans="1:14" ht="16.5" customHeight="1">
      <c r="A36" s="25" t="s">
        <v>17</v>
      </c>
      <c r="B36" s="27">
        <v>-1108.8</v>
      </c>
      <c r="C36" s="27">
        <v>-831.6</v>
      </c>
      <c r="D36" s="27">
        <v>-673.2</v>
      </c>
      <c r="E36" s="17">
        <v>0</v>
      </c>
      <c r="F36" s="17">
        <v>0</v>
      </c>
      <c r="G36" s="17">
        <v>0</v>
      </c>
      <c r="H36" s="17">
        <v>0</v>
      </c>
      <c r="I36" s="27">
        <v>-1584</v>
      </c>
      <c r="J36" s="17">
        <v>0</v>
      </c>
      <c r="K36" s="30">
        <f t="shared" si="7"/>
        <v>-4197.6</v>
      </c>
      <c r="L36"/>
      <c r="M36"/>
      <c r="N36"/>
    </row>
    <row r="37" spans="1:14" ht="16.5" customHeight="1">
      <c r="A37" s="25" t="s">
        <v>16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4" ht="16.5" customHeight="1">
      <c r="A38" s="25" t="s">
        <v>15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14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2" s="23" customFormat="1" ht="16.5" customHeight="1">
      <c r="A40" s="25" t="s">
        <v>13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24"/>
    </row>
    <row r="41" spans="1:14" s="23" customFormat="1" ht="16.5" customHeight="1">
      <c r="A41" s="25" t="s">
        <v>12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4"/>
      <c r="M41"/>
      <c r="N41"/>
    </row>
    <row r="42" spans="1:14" s="23" customFormat="1" ht="16.5" customHeight="1">
      <c r="A42" s="25" t="s">
        <v>11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f>SUM(B42:J42)</f>
        <v>0</v>
      </c>
      <c r="L42" s="24"/>
      <c r="M42"/>
      <c r="N42"/>
    </row>
    <row r="43" spans="1:14" s="23" customFormat="1" ht="16.5" customHeight="1">
      <c r="A43" s="25" t="s">
        <v>10</v>
      </c>
      <c r="B43" s="27">
        <v>-6875.48</v>
      </c>
      <c r="C43" s="27">
        <v>-6661.04</v>
      </c>
      <c r="D43" s="27">
        <v>-7719.84</v>
      </c>
      <c r="E43" s="27">
        <v>-4664.07</v>
      </c>
      <c r="F43" s="27">
        <v>-4972.32</v>
      </c>
      <c r="G43" s="27">
        <v>-5334.19</v>
      </c>
      <c r="H43" s="27">
        <v>-4851.7</v>
      </c>
      <c r="I43" s="27">
        <v>-6674.44</v>
      </c>
      <c r="J43" s="27">
        <v>-2425.85</v>
      </c>
      <c r="K43" s="27">
        <f>SUM(B43:J43)</f>
        <v>-50178.93</v>
      </c>
      <c r="L43" s="24"/>
      <c r="M43"/>
      <c r="N43"/>
    </row>
    <row r="44" spans="1:14" s="23" customFormat="1" ht="16.5" customHeight="1">
      <c r="A44" s="25" t="s">
        <v>73</v>
      </c>
      <c r="B44" s="27">
        <v>1230.17</v>
      </c>
      <c r="C44" s="27">
        <v>1191.8</v>
      </c>
      <c r="D44" s="27">
        <v>1381.24</v>
      </c>
      <c r="E44" s="27">
        <v>834.5</v>
      </c>
      <c r="F44" s="27">
        <v>889.65</v>
      </c>
      <c r="G44" s="27">
        <v>954.4</v>
      </c>
      <c r="H44" s="27">
        <v>868.07</v>
      </c>
      <c r="I44" s="27">
        <v>1194.2</v>
      </c>
      <c r="J44" s="27">
        <v>434.04</v>
      </c>
      <c r="K44" s="27">
        <f>SUM(B44:J44)</f>
        <v>8978.07</v>
      </c>
      <c r="L44" s="24"/>
      <c r="M44"/>
      <c r="N44"/>
    </row>
    <row r="45" spans="1:12" ht="12" customHeight="1">
      <c r="A45" s="22"/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/>
      <c r="L45" s="21"/>
    </row>
    <row r="46" spans="1:14" ht="16.5" customHeight="1">
      <c r="A46" s="18" t="s">
        <v>9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f>SUM(B46:J46)</f>
        <v>0</v>
      </c>
      <c r="L46" s="21"/>
      <c r="M46"/>
      <c r="N46"/>
    </row>
    <row r="47" spans="1:12" ht="12" customHeight="1">
      <c r="A47" s="18"/>
      <c r="B47" s="15">
        <v>0</v>
      </c>
      <c r="C47" s="15">
        <v>0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20"/>
      <c r="L47" s="9"/>
    </row>
    <row r="48" spans="1:12" ht="16.5" customHeight="1">
      <c r="A48" s="16" t="s">
        <v>8</v>
      </c>
      <c r="B48" s="27">
        <f>IF(B17+B27+B49&lt;0,0,B17+B27+B49)</f>
        <v>1145322.08</v>
      </c>
      <c r="C48" s="27">
        <f aca="true" t="shared" si="11" ref="C48:J48">IF(C17+C27+C49&lt;0,0,C17+C27+C49)</f>
        <v>1153478.5999999999</v>
      </c>
      <c r="D48" s="27">
        <f t="shared" si="11"/>
        <v>1317602.62</v>
      </c>
      <c r="E48" s="27">
        <f t="shared" si="11"/>
        <v>747381.1399999999</v>
      </c>
      <c r="F48" s="27">
        <f t="shared" si="11"/>
        <v>867571.37</v>
      </c>
      <c r="G48" s="27">
        <f t="shared" si="11"/>
        <v>887226.2899999998</v>
      </c>
      <c r="H48" s="27">
        <f t="shared" si="11"/>
        <v>861647.13</v>
      </c>
      <c r="I48" s="27">
        <f t="shared" si="11"/>
        <v>1130227.3199999998</v>
      </c>
      <c r="J48" s="27">
        <f t="shared" si="11"/>
        <v>425857.33999999997</v>
      </c>
      <c r="K48" s="20">
        <f>SUM(B48:J48)</f>
        <v>8536313.889999999</v>
      </c>
      <c r="L48" s="55"/>
    </row>
    <row r="49" spans="1:13" ht="16.5" customHeight="1">
      <c r="A49" s="18" t="s">
        <v>7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f>SUM(B49:J49)</f>
        <v>0</v>
      </c>
      <c r="M49" s="19"/>
    </row>
    <row r="50" spans="1:14" ht="16.5" customHeight="1">
      <c r="A50" s="18" t="s">
        <v>6</v>
      </c>
      <c r="B50" s="27">
        <f>IF(B17+B27+B49&gt;0,0,B17+B27+B49)</f>
        <v>0</v>
      </c>
      <c r="C50" s="27">
        <f aca="true" t="shared" si="12" ref="C50:J50">IF(C17+C27+C49&gt;0,0,C17+C27+C49)</f>
        <v>0</v>
      </c>
      <c r="D50" s="27">
        <f t="shared" si="12"/>
        <v>0</v>
      </c>
      <c r="E50" s="27">
        <f t="shared" si="12"/>
        <v>0</v>
      </c>
      <c r="F50" s="27">
        <f t="shared" si="12"/>
        <v>0</v>
      </c>
      <c r="G50" s="27">
        <f t="shared" si="12"/>
        <v>0</v>
      </c>
      <c r="H50" s="27">
        <f t="shared" si="12"/>
        <v>0</v>
      </c>
      <c r="I50" s="27">
        <f t="shared" si="12"/>
        <v>0</v>
      </c>
      <c r="J50" s="27">
        <f t="shared" si="12"/>
        <v>0</v>
      </c>
      <c r="K50" s="17">
        <f>SUM(B50:J50)</f>
        <v>0</v>
      </c>
      <c r="L50"/>
      <c r="M50"/>
      <c r="N50"/>
    </row>
    <row r="51" spans="1:11" ht="12" customHeight="1">
      <c r="A51" s="16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2" customHeight="1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</row>
    <row r="53" spans="1:11" ht="12" customHeight="1">
      <c r="A53" s="13"/>
      <c r="B53" s="12">
        <v>0</v>
      </c>
      <c r="C53" s="12">
        <v>0</v>
      </c>
      <c r="D53" s="12">
        <v>0</v>
      </c>
      <c r="E53" s="12">
        <v>0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2"/>
    </row>
    <row r="54" spans="1:12" ht="16.5" customHeight="1">
      <c r="A54" s="11" t="s">
        <v>5</v>
      </c>
      <c r="B54" s="10">
        <f aca="true" t="shared" si="13" ref="B54:J54">SUM(B55:B66)</f>
        <v>1145322.08</v>
      </c>
      <c r="C54" s="10">
        <f t="shared" si="13"/>
        <v>1153478.6</v>
      </c>
      <c r="D54" s="10">
        <f t="shared" si="13"/>
        <v>1317602.61</v>
      </c>
      <c r="E54" s="10">
        <f t="shared" si="13"/>
        <v>747381.15</v>
      </c>
      <c r="F54" s="10">
        <f t="shared" si="13"/>
        <v>867571.37</v>
      </c>
      <c r="G54" s="10">
        <f t="shared" si="13"/>
        <v>887226.29</v>
      </c>
      <c r="H54" s="10">
        <f t="shared" si="13"/>
        <v>861647.13</v>
      </c>
      <c r="I54" s="10">
        <f>SUM(I55:I67)</f>
        <v>1130227.32</v>
      </c>
      <c r="J54" s="10">
        <f t="shared" si="13"/>
        <v>425857.34</v>
      </c>
      <c r="K54" s="5">
        <f>SUM(K55:K67)</f>
        <v>8536313.89</v>
      </c>
      <c r="L54" s="9"/>
    </row>
    <row r="55" spans="1:11" ht="16.5" customHeight="1">
      <c r="A55" s="7" t="s">
        <v>60</v>
      </c>
      <c r="B55" s="8">
        <v>1000782.43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aca="true" t="shared" si="14" ref="K55:K66">SUM(B55:J55)</f>
        <v>1000782.43</v>
      </c>
    </row>
    <row r="56" spans="1:11" ht="16.5" customHeight="1">
      <c r="A56" s="7" t="s">
        <v>61</v>
      </c>
      <c r="B56" s="8">
        <v>144539.65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4"/>
        <v>144539.65</v>
      </c>
    </row>
    <row r="57" spans="1:11" ht="16.5" customHeight="1">
      <c r="A57" s="7" t="s">
        <v>4</v>
      </c>
      <c r="B57" s="6">
        <v>0</v>
      </c>
      <c r="C57" s="8">
        <v>1153478.6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1153478.6</v>
      </c>
    </row>
    <row r="58" spans="1:11" ht="16.5" customHeight="1">
      <c r="A58" s="7" t="s">
        <v>3</v>
      </c>
      <c r="B58" s="6">
        <v>0</v>
      </c>
      <c r="C58" s="6">
        <v>0</v>
      </c>
      <c r="D58" s="8">
        <v>1317602.61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4"/>
        <v>1317602.61</v>
      </c>
    </row>
    <row r="59" spans="1:11" ht="16.5" customHeight="1">
      <c r="A59" s="7" t="s">
        <v>2</v>
      </c>
      <c r="B59" s="6">
        <v>0</v>
      </c>
      <c r="C59" s="6">
        <v>0</v>
      </c>
      <c r="D59" s="6">
        <v>0</v>
      </c>
      <c r="E59" s="8">
        <v>747381.15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747381.15</v>
      </c>
    </row>
    <row r="60" spans="1:11" ht="16.5" customHeight="1">
      <c r="A60" s="7" t="s">
        <v>1</v>
      </c>
      <c r="B60" s="6">
        <v>0</v>
      </c>
      <c r="C60" s="6">
        <v>0</v>
      </c>
      <c r="D60" s="6">
        <v>0</v>
      </c>
      <c r="E60" s="6">
        <v>0</v>
      </c>
      <c r="F60" s="8">
        <v>867571.37</v>
      </c>
      <c r="G60" s="6">
        <v>0</v>
      </c>
      <c r="H60" s="6">
        <v>0</v>
      </c>
      <c r="I60" s="6">
        <v>0</v>
      </c>
      <c r="J60" s="6">
        <v>0</v>
      </c>
      <c r="K60" s="5">
        <f t="shared" si="14"/>
        <v>867571.37</v>
      </c>
    </row>
    <row r="61" spans="1:11" ht="16.5" customHeight="1">
      <c r="A61" s="7" t="s">
        <v>0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8">
        <v>887226.29</v>
      </c>
      <c r="H61" s="6">
        <v>0</v>
      </c>
      <c r="I61" s="6">
        <v>0</v>
      </c>
      <c r="J61" s="6">
        <v>0</v>
      </c>
      <c r="K61" s="5">
        <f t="shared" si="14"/>
        <v>887226.29</v>
      </c>
    </row>
    <row r="62" spans="1:11" ht="16.5" customHeight="1">
      <c r="A62" s="7" t="s">
        <v>53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8">
        <v>861647.13</v>
      </c>
      <c r="I62" s="6">
        <v>0</v>
      </c>
      <c r="J62" s="6">
        <v>0</v>
      </c>
      <c r="K62" s="5">
        <f t="shared" si="14"/>
        <v>861647.13</v>
      </c>
    </row>
    <row r="63" spans="1:11" ht="16.5" customHeight="1">
      <c r="A63" s="7" t="s">
        <v>54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5">
        <f t="shared" si="14"/>
        <v>0</v>
      </c>
    </row>
    <row r="64" spans="1:11" ht="16.5" customHeight="1">
      <c r="A64" s="7" t="s">
        <v>55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8">
        <v>411741.81</v>
      </c>
      <c r="J64" s="6">
        <v>0</v>
      </c>
      <c r="K64" s="5">
        <f t="shared" si="14"/>
        <v>411741.81</v>
      </c>
    </row>
    <row r="65" spans="1:11" ht="16.5" customHeight="1">
      <c r="A65" s="7" t="s">
        <v>56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8">
        <v>718485.51</v>
      </c>
      <c r="J65" s="6">
        <v>0</v>
      </c>
      <c r="K65" s="5">
        <f t="shared" si="14"/>
        <v>718485.51</v>
      </c>
    </row>
    <row r="66" spans="1:11" ht="16.5" customHeight="1">
      <c r="A66" s="7" t="s">
        <v>57</v>
      </c>
      <c r="B66" s="6">
        <v>0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6">
        <v>425857.34</v>
      </c>
      <c r="K66" s="5">
        <f t="shared" si="14"/>
        <v>425857.34</v>
      </c>
    </row>
    <row r="67" spans="1:11" ht="18" customHeight="1">
      <c r="A67" s="4" t="s">
        <v>68</v>
      </c>
      <c r="B67" s="3">
        <v>0</v>
      </c>
      <c r="C67" s="3">
        <v>0</v>
      </c>
      <c r="D67" s="3">
        <v>0</v>
      </c>
      <c r="E67" s="3">
        <v>0</v>
      </c>
      <c r="F67" s="3">
        <v>0</v>
      </c>
      <c r="G67" s="3">
        <v>0</v>
      </c>
      <c r="H67" s="3">
        <v>0</v>
      </c>
      <c r="I67" s="3">
        <v>0</v>
      </c>
      <c r="J67" s="3">
        <v>0</v>
      </c>
      <c r="K67" s="2">
        <f>SUM(B67:J67)</f>
        <v>0</v>
      </c>
    </row>
    <row r="68" ht="18" customHeight="1"/>
    <row r="69" ht="18" customHeight="1"/>
    <row r="70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2021-11-10T20:34:14Z</dcterms:modified>
  <cp:category/>
  <cp:version/>
  <cp:contentType/>
  <cp:contentStatus/>
</cp:coreProperties>
</file>