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<sst xmlns="http://schemas.openxmlformats.org/spreadsheetml/2006/main" count="79" uniqueCount="76">
  <si>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</si>
  <si>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</si>
  <si>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</si>
  <si>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</si>
  <si>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</si>
  <si>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</si>
  <si>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</si>
  <si>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</si>
  <si>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</si>
  <si>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</si>
  <si>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</si>
  <si>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</si>
  <si>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</si>
  <si>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</si>
  <si>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</si>
  <si>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</si>
  <si>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</si>
  <si>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</si>
  <si>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</si>
  <si>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</si>
  <si>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</si>
  <si>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</si>
  <si>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</si>
  <si>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</si>
  <si>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</si>
  <si>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</si>
  <si>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</si>
  <si>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</si>
  <si>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</si>
  <si>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</si>
  <si>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</si>
  <si>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</si>
  <si>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</si>
  <si>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</si>
  <si>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</si>
  <si>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</si>
  <si>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</si>
  <si>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</si>
  <si>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</si>
  <si>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</si>
  <si>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</si>
  <si>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</si>
  <si>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</si>
  <si>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</si>
  <si>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</si>
  <si>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</si>
  <si>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</si>
  <si>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</si>
  <si>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</si>
  <si>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</si>
  <si>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</si>
  <si>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</si>
  <si>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</si>
  <si>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</si>
  <si>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</si>
  <si>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</si>
  <si>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</si>
  <si>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</si>
  <si>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</si>
  <si>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</si>
  <si>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</si>
  <si>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</si>
  <si>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</si>
  <si>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</si>
  <si>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</si>
  <si>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</si>
  <si>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</si>
  <si>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</si>
  <si>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</si>
  <si>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</si>
  <si>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</si>
  <si>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</si>
  <si>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</si>
  <si>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</si>
  <si>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revisões de remuneração da frota parada, frota não disponibilizada, meses de fevereiro e março/21; revisões de passageiros, fator de transição, frota parada, ar-condicionado e frota não disponibilizada, mês de fev/21. Total de 711.162 passageiros; e remuneração Arla32 e rede da madrugada, fev/21.</t>
  </si>
  <si>
    <t>OPERAÇÃO DE 01 A 31/03/21 - VENCIMENTO DE 08/03 A 08/04/21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</si>
</sst>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62</xdr:row>
      <xdr:rowOff>0</xdr:rowOff>
    </xdr:from>
    <xdr:to>
      <xdr:col>2</xdr:col>
      <xdr:colOff>704850</xdr:colOff>
      <xdr:row>63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5068550"/>
          <a:ext cx="704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704850</xdr:colOff>
      <xdr:row>63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5068550"/>
          <a:ext cx="704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U62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1.50390625" style="2" bestFit="1" customWidth="1"/>
    <col min="17" max="17" width="11.375" style="2" bestFit="1" customWidth="1"/>
    <col min="18" max="18" width="13.125" style="2" bestFit="1" customWidth="1"/>
    <col min="19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1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</row>
    <row r="5" spans="1:15" ht="42" customHeight="1">
      <c r="A5" s="7"/>
      <c r="B5" s="9" t="s">
        <v>5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6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13</v>
      </c>
      <c r="N5" s="9" t="s">
        <v>14</v>
      </c>
      <c r="O5" s="7"/>
    </row>
    <row r="6" spans="1:15" ht="20.25" customHeight="1">
      <c r="A6" s="7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1" t="s">
        <v>21</v>
      </c>
      <c r="I6" s="11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7"/>
    </row>
    <row r="7" spans="1:21" ht="18.75" customHeight="1">
      <c r="A7" s="12" t="s">
        <v>28</v>
      </c>
      <c r="B7" s="13">
        <f aca="true" t="shared" si="0" ref="B7:O7">B8+B11</f>
        <v>6806826</v>
      </c>
      <c r="C7" s="13">
        <f t="shared" si="0"/>
        <v>4702731</v>
      </c>
      <c r="D7" s="13">
        <f t="shared" si="0"/>
        <v>5390276</v>
      </c>
      <c r="E7" s="13">
        <f t="shared" si="0"/>
        <v>1108985</v>
      </c>
      <c r="F7" s="13">
        <f t="shared" si="0"/>
        <v>3508007</v>
      </c>
      <c r="G7" s="13">
        <f t="shared" si="0"/>
        <v>6001480</v>
      </c>
      <c r="H7" s="13">
        <f t="shared" si="0"/>
        <v>885769</v>
      </c>
      <c r="I7" s="13">
        <f t="shared" si="0"/>
        <v>4800140</v>
      </c>
      <c r="J7" s="13">
        <f t="shared" si="0"/>
        <v>4361710</v>
      </c>
      <c r="K7" s="13">
        <f t="shared" si="0"/>
        <v>6162048</v>
      </c>
      <c r="L7" s="13">
        <f t="shared" si="0"/>
        <v>4670284</v>
      </c>
      <c r="M7" s="13">
        <f t="shared" si="0"/>
        <v>2140289</v>
      </c>
      <c r="N7" s="13">
        <f t="shared" si="0"/>
        <v>1293659</v>
      </c>
      <c r="O7" s="13">
        <f t="shared" si="0"/>
        <v>51832204</v>
      </c>
      <c r="P7"/>
      <c r="Q7"/>
      <c r="R7"/>
      <c r="S7"/>
      <c r="T7"/>
      <c r="U7"/>
    </row>
    <row r="8" spans="1:21" ht="18.75" customHeight="1">
      <c r="A8" s="14" t="s">
        <v>29</v>
      </c>
      <c r="B8" s="15">
        <f aca="true" t="shared" si="1" ref="B8:O8">B9+B10</f>
        <v>297808</v>
      </c>
      <c r="C8" s="15">
        <f t="shared" si="1"/>
        <v>270044</v>
      </c>
      <c r="D8" s="15">
        <f t="shared" si="1"/>
        <v>226319</v>
      </c>
      <c r="E8" s="15">
        <f t="shared" si="1"/>
        <v>38909</v>
      </c>
      <c r="F8" s="15">
        <f t="shared" si="1"/>
        <v>140187</v>
      </c>
      <c r="G8" s="15">
        <f t="shared" si="1"/>
        <v>235235</v>
      </c>
      <c r="H8" s="15">
        <f t="shared" si="1"/>
        <v>49027</v>
      </c>
      <c r="I8" s="15">
        <f t="shared" si="1"/>
        <v>289411</v>
      </c>
      <c r="J8" s="15">
        <f t="shared" si="1"/>
        <v>209175</v>
      </c>
      <c r="K8" s="15">
        <f t="shared" si="1"/>
        <v>202572</v>
      </c>
      <c r="L8" s="15">
        <f t="shared" si="1"/>
        <v>160284</v>
      </c>
      <c r="M8" s="15">
        <f t="shared" si="1"/>
        <v>85922</v>
      </c>
      <c r="N8" s="15">
        <f t="shared" si="1"/>
        <v>68562</v>
      </c>
      <c r="O8" s="15">
        <f t="shared" si="1"/>
        <v>2273455</v>
      </c>
      <c r="P8"/>
      <c r="Q8"/>
      <c r="R8"/>
      <c r="S8"/>
      <c r="T8"/>
      <c r="U8"/>
    </row>
    <row r="9" spans="1:21" ht="18.75" customHeight="1">
      <c r="A9" s="16" t="s">
        <v>30</v>
      </c>
      <c r="B9" s="15">
        <v>297808</v>
      </c>
      <c r="C9" s="15">
        <v>270044</v>
      </c>
      <c r="D9" s="15">
        <v>226319</v>
      </c>
      <c r="E9" s="15">
        <v>38909</v>
      </c>
      <c r="F9" s="15">
        <v>140187</v>
      </c>
      <c r="G9" s="15">
        <v>235235</v>
      </c>
      <c r="H9" s="15">
        <v>48906</v>
      </c>
      <c r="I9" s="15">
        <v>289383</v>
      </c>
      <c r="J9" s="15">
        <v>209175</v>
      </c>
      <c r="K9" s="15">
        <v>202410</v>
      </c>
      <c r="L9" s="15">
        <v>160284</v>
      </c>
      <c r="M9" s="15">
        <v>85841</v>
      </c>
      <c r="N9" s="15">
        <v>68562</v>
      </c>
      <c r="O9" s="15">
        <f>SUM(B9:N9)</f>
        <v>2273063</v>
      </c>
      <c r="P9"/>
      <c r="Q9"/>
      <c r="R9"/>
      <c r="S9"/>
      <c r="T9"/>
      <c r="U9"/>
    </row>
    <row r="10" spans="1:21" ht="18.75" customHeight="1">
      <c r="A10" s="16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121</v>
      </c>
      <c r="I10" s="17">
        <v>28</v>
      </c>
      <c r="J10" s="17">
        <v>0</v>
      </c>
      <c r="K10" s="17">
        <v>162</v>
      </c>
      <c r="L10" s="17">
        <v>0</v>
      </c>
      <c r="M10" s="17">
        <v>81</v>
      </c>
      <c r="N10" s="17">
        <v>0</v>
      </c>
      <c r="O10" s="15">
        <f>SUM(B10:N10)</f>
        <v>392</v>
      </c>
      <c r="P10"/>
      <c r="Q10"/>
      <c r="R10"/>
      <c r="S10"/>
      <c r="T10"/>
      <c r="U10"/>
    </row>
    <row r="11" spans="1:21" ht="18.75" customHeight="1">
      <c r="A11" s="14" t="s">
        <v>32</v>
      </c>
      <c r="B11" s="17">
        <v>6509018</v>
      </c>
      <c r="C11" s="17">
        <v>4432687</v>
      </c>
      <c r="D11" s="17">
        <v>5163957</v>
      </c>
      <c r="E11" s="17">
        <v>1070076</v>
      </c>
      <c r="F11" s="17">
        <v>3367820</v>
      </c>
      <c r="G11" s="17">
        <v>5766245</v>
      </c>
      <c r="H11" s="17">
        <v>836742</v>
      </c>
      <c r="I11" s="17">
        <v>4510729</v>
      </c>
      <c r="J11" s="17">
        <v>4152535</v>
      </c>
      <c r="K11" s="17">
        <v>5959476</v>
      </c>
      <c r="L11" s="17">
        <v>4510000</v>
      </c>
      <c r="M11" s="17">
        <v>2054367</v>
      </c>
      <c r="N11" s="17">
        <v>1225097</v>
      </c>
      <c r="O11" s="15">
        <f>SUM(B11:N11)</f>
        <v>49558749</v>
      </c>
      <c r="P11"/>
      <c r="Q11"/>
      <c r="R11"/>
      <c r="S11"/>
      <c r="T11"/>
      <c r="U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1" ht="18.75" customHeight="1">
      <c r="A13" s="18" t="s">
        <v>33</v>
      </c>
      <c r="B13" s="21">
        <v>2.2052</v>
      </c>
      <c r="C13" s="21">
        <v>2.2775</v>
      </c>
      <c r="D13" s="21">
        <v>1.9969</v>
      </c>
      <c r="E13" s="21">
        <v>3.4161</v>
      </c>
      <c r="F13" s="21">
        <v>2.3137</v>
      </c>
      <c r="G13" s="21">
        <v>1.902</v>
      </c>
      <c r="H13" s="21">
        <v>2.5503</v>
      </c>
      <c r="I13" s="21">
        <v>2.2594</v>
      </c>
      <c r="J13" s="21">
        <v>2.2741</v>
      </c>
      <c r="K13" s="21">
        <v>2.1511</v>
      </c>
      <c r="L13" s="21">
        <v>2.4482</v>
      </c>
      <c r="M13" s="21">
        <v>2.8282</v>
      </c>
      <c r="N13" s="21">
        <v>2.5559</v>
      </c>
      <c r="O13" s="22"/>
      <c r="P13"/>
      <c r="Q13"/>
      <c r="R13"/>
      <c r="S13"/>
      <c r="T13"/>
      <c r="U13"/>
    </row>
    <row r="14" spans="1:21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</row>
    <row r="15" spans="1:21" ht="18.75" customHeight="1">
      <c r="A15" s="18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/>
      <c r="Q15"/>
      <c r="R15"/>
      <c r="S15"/>
      <c r="T15"/>
      <c r="U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8" ht="18.75" customHeight="1">
      <c r="A17" s="27" t="s">
        <v>35</v>
      </c>
      <c r="B17" s="28">
        <f>B18+B19+B20+B21+B22+B23+B24+B25</f>
        <v>28790727.60000001</v>
      </c>
      <c r="C17" s="28">
        <f aca="true" t="shared" si="2" ref="C17:N17">C18+C19+C20+C21+C22+C23+C24+C25</f>
        <v>20989761.190000005</v>
      </c>
      <c r="D17" s="28">
        <f t="shared" si="2"/>
        <v>19177604.130000003</v>
      </c>
      <c r="E17" s="28">
        <f t="shared" si="2"/>
        <v>5591166.2700000005</v>
      </c>
      <c r="F17" s="28">
        <f t="shared" si="2"/>
        <v>19888517.6</v>
      </c>
      <c r="G17" s="28">
        <f t="shared" si="2"/>
        <v>26832818.29</v>
      </c>
      <c r="H17" s="28">
        <f t="shared" si="2"/>
        <v>5858283.35</v>
      </c>
      <c r="I17" s="28">
        <f t="shared" si="2"/>
        <v>20637827.09</v>
      </c>
      <c r="J17" s="28">
        <f t="shared" si="2"/>
        <v>18451252.27</v>
      </c>
      <c r="K17" s="28">
        <f t="shared" si="2"/>
        <v>24276241.089999996</v>
      </c>
      <c r="L17" s="28">
        <f t="shared" si="2"/>
        <v>22546247.01</v>
      </c>
      <c r="M17" s="28">
        <f t="shared" si="2"/>
        <v>12406310.25</v>
      </c>
      <c r="N17" s="28">
        <f t="shared" si="2"/>
        <v>6683343.59</v>
      </c>
      <c r="O17" s="28">
        <f>O18+O19+O20+O21+O22+O23+O24+O25</f>
        <v>232130099.73000002</v>
      </c>
      <c r="P17" s="29"/>
      <c r="Q17" s="29"/>
      <c r="R17" s="29"/>
    </row>
    <row r="18" spans="1:15" ht="18.75" customHeight="1">
      <c r="A18" s="30" t="s">
        <v>36</v>
      </c>
      <c r="B18" s="31">
        <f aca="true" t="shared" si="3" ref="B18:N18">ROUND(B13*B7,2)</f>
        <v>15010412.7</v>
      </c>
      <c r="C18" s="31">
        <f t="shared" si="3"/>
        <v>10710469.85</v>
      </c>
      <c r="D18" s="31">
        <f t="shared" si="3"/>
        <v>10763842.14</v>
      </c>
      <c r="E18" s="31">
        <f t="shared" si="3"/>
        <v>3788403.66</v>
      </c>
      <c r="F18" s="31">
        <f t="shared" si="3"/>
        <v>8116475.8</v>
      </c>
      <c r="G18" s="31">
        <f t="shared" si="3"/>
        <v>11414814.96</v>
      </c>
      <c r="H18" s="31">
        <f t="shared" si="3"/>
        <v>2258976.68</v>
      </c>
      <c r="I18" s="31">
        <f t="shared" si="3"/>
        <v>10845436.32</v>
      </c>
      <c r="J18" s="31">
        <f t="shared" si="3"/>
        <v>9918964.71</v>
      </c>
      <c r="K18" s="31">
        <f t="shared" si="3"/>
        <v>13255181.45</v>
      </c>
      <c r="L18" s="31">
        <f t="shared" si="3"/>
        <v>11433789.29</v>
      </c>
      <c r="M18" s="31">
        <f t="shared" si="3"/>
        <v>6053165.35</v>
      </c>
      <c r="N18" s="31">
        <f t="shared" si="3"/>
        <v>3306463.04</v>
      </c>
      <c r="O18" s="31">
        <f aca="true" t="shared" si="4" ref="O18:O25">SUM(B18:N18)</f>
        <v>116876395.95</v>
      </c>
    </row>
    <row r="19" spans="1:18" ht="18.75" customHeight="1">
      <c r="A19" s="30" t="s">
        <v>37</v>
      </c>
      <c r="B19" s="31">
        <v>11194977.280000003</v>
      </c>
      <c r="C19" s="31">
        <v>8966265.82</v>
      </c>
      <c r="D19" s="31">
        <v>7370020.670000001</v>
      </c>
      <c r="E19" s="31">
        <v>1379097.7099999997</v>
      </c>
      <c r="F19" s="31">
        <v>10850245.82</v>
      </c>
      <c r="G19" s="31">
        <v>13902023.370000001</v>
      </c>
      <c r="H19" s="31">
        <v>3346690.4999999995</v>
      </c>
      <c r="I19" s="31">
        <v>8309097.330000001</v>
      </c>
      <c r="J19" s="31">
        <v>7600715.449999998</v>
      </c>
      <c r="K19" s="31">
        <v>9175401.06</v>
      </c>
      <c r="L19" s="31">
        <v>9381539.25</v>
      </c>
      <c r="M19" s="31">
        <v>5175737.619999999</v>
      </c>
      <c r="N19" s="31">
        <v>2922990.22</v>
      </c>
      <c r="O19" s="31">
        <f t="shared" si="4"/>
        <v>99574802.10000001</v>
      </c>
      <c r="R19" s="32"/>
    </row>
    <row r="20" spans="1:15" ht="18.75" customHeight="1">
      <c r="A20" s="30" t="s">
        <v>38</v>
      </c>
      <c r="B20" s="31">
        <v>1008199.1200000001</v>
      </c>
      <c r="C20" s="31">
        <v>724921.5499999998</v>
      </c>
      <c r="D20" s="31">
        <v>505609.05999999994</v>
      </c>
      <c r="E20" s="31">
        <v>187997.94</v>
      </c>
      <c r="F20" s="31">
        <v>435717.1900000001</v>
      </c>
      <c r="G20" s="31">
        <v>741773.23</v>
      </c>
      <c r="H20" s="31">
        <v>109497.92000000001</v>
      </c>
      <c r="I20" s="31">
        <v>403109.7900000001</v>
      </c>
      <c r="J20" s="31">
        <v>624188.4</v>
      </c>
      <c r="K20" s="31">
        <v>884873.8300000002</v>
      </c>
      <c r="L20" s="31">
        <v>864305.9099999999</v>
      </c>
      <c r="M20" s="31">
        <v>397950.68</v>
      </c>
      <c r="N20" s="31">
        <v>197269.46999999997</v>
      </c>
      <c r="O20" s="31">
        <f t="shared" si="4"/>
        <v>7085414.09</v>
      </c>
    </row>
    <row r="21" spans="1:15" ht="18.75" customHeight="1">
      <c r="A21" s="30" t="s">
        <v>39</v>
      </c>
      <c r="B21" s="31">
        <v>83156.46000000002</v>
      </c>
      <c r="C21" s="31">
        <v>83156.46000000002</v>
      </c>
      <c r="D21" s="31">
        <v>41578.23000000001</v>
      </c>
      <c r="E21" s="31">
        <v>41578.23000000001</v>
      </c>
      <c r="F21" s="31">
        <v>41578.23000000001</v>
      </c>
      <c r="G21" s="31">
        <v>41578.23000000001</v>
      </c>
      <c r="H21" s="31">
        <v>41578.23000000001</v>
      </c>
      <c r="I21" s="31">
        <v>41578.23000000001</v>
      </c>
      <c r="J21" s="31">
        <v>41578.23000000001</v>
      </c>
      <c r="K21" s="31">
        <v>41578.23000000001</v>
      </c>
      <c r="L21" s="31">
        <v>41578.23000000001</v>
      </c>
      <c r="M21" s="31">
        <v>41578.23000000001</v>
      </c>
      <c r="N21" s="31">
        <v>41578.23000000001</v>
      </c>
      <c r="O21" s="31">
        <f t="shared" si="4"/>
        <v>623673.45</v>
      </c>
    </row>
    <row r="22" spans="1:15" ht="18.75" customHeight="1">
      <c r="A22" s="30" t="s">
        <v>40</v>
      </c>
      <c r="B22" s="31">
        <v>-44059.99000000002</v>
      </c>
      <c r="C22" s="31">
        <v>-66472.99000000002</v>
      </c>
      <c r="D22" s="31">
        <v>-225060</v>
      </c>
      <c r="E22" s="31">
        <v>-9578.070000000002</v>
      </c>
      <c r="F22" s="31">
        <v>-222819.93999999992</v>
      </c>
      <c r="G22" s="31">
        <v>-46579.98000000003</v>
      </c>
      <c r="H22" s="31">
        <v>-95780.07999999993</v>
      </c>
      <c r="I22" s="31">
        <v>0</v>
      </c>
      <c r="J22" s="31">
        <v>-241844.02000000016</v>
      </c>
      <c r="K22" s="31">
        <v>-102532.19000000003</v>
      </c>
      <c r="L22" s="31">
        <v>-180720.07999999987</v>
      </c>
      <c r="M22" s="31">
        <v>0</v>
      </c>
      <c r="N22" s="31">
        <v>0</v>
      </c>
      <c r="O22" s="31">
        <f t="shared" si="4"/>
        <v>-1235447.3399999999</v>
      </c>
    </row>
    <row r="23" spans="1:21" ht="18.75" customHeight="1">
      <c r="A23" s="30" t="s">
        <v>41</v>
      </c>
      <c r="B23" s="31">
        <v>-1206.24</v>
      </c>
      <c r="C23" s="31">
        <v>-5932.8</v>
      </c>
      <c r="D23" s="31">
        <v>-64418.56</v>
      </c>
      <c r="E23" s="31">
        <v>-15039.279999999999</v>
      </c>
      <c r="F23" s="31">
        <v>-14753.280000000002</v>
      </c>
      <c r="G23" s="31">
        <v>-17583.27999999999</v>
      </c>
      <c r="H23" s="31">
        <v>-13344.740000000002</v>
      </c>
      <c r="I23" s="31">
        <v>-6313.44</v>
      </c>
      <c r="J23" s="31">
        <v>-118780.20999999999</v>
      </c>
      <c r="K23" s="31">
        <v>-13102.049999999997</v>
      </c>
      <c r="L23" s="31">
        <v>-26154.060000000005</v>
      </c>
      <c r="M23" s="31">
        <v>-1416.45</v>
      </c>
      <c r="N23" s="31">
        <v>-906.7799999999999</v>
      </c>
      <c r="O23" s="31">
        <f t="shared" si="4"/>
        <v>-298951.17</v>
      </c>
      <c r="P23"/>
      <c r="Q23"/>
      <c r="R23"/>
      <c r="S23"/>
      <c r="T23"/>
      <c r="U23"/>
    </row>
    <row r="24" spans="1:21" ht="18.75" customHeight="1">
      <c r="A24" s="30" t="s">
        <v>42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4"/>
        <v>0</v>
      </c>
      <c r="P24"/>
      <c r="Q24"/>
      <c r="R24"/>
      <c r="S24"/>
      <c r="T24"/>
      <c r="U24"/>
    </row>
    <row r="25" spans="1:21" ht="18.75" customHeight="1">
      <c r="A25" s="30" t="s">
        <v>43</v>
      </c>
      <c r="B25" s="31">
        <v>1539248.2699999996</v>
      </c>
      <c r="C25" s="31">
        <v>577353.2999999999</v>
      </c>
      <c r="D25" s="31">
        <v>786032.5900000003</v>
      </c>
      <c r="E25" s="31">
        <v>218706.08</v>
      </c>
      <c r="F25" s="31">
        <v>682073.78</v>
      </c>
      <c r="G25" s="31">
        <v>796791.7599999998</v>
      </c>
      <c r="H25" s="31">
        <v>210664.84000000017</v>
      </c>
      <c r="I25" s="31">
        <v>1044918.8600000008</v>
      </c>
      <c r="J25" s="31">
        <v>626429.7099999998</v>
      </c>
      <c r="K25" s="31">
        <v>1034840.7599999995</v>
      </c>
      <c r="L25" s="31">
        <v>1031908.47</v>
      </c>
      <c r="M25" s="31">
        <v>739294.8199999995</v>
      </c>
      <c r="N25" s="31">
        <v>215949.40999999983</v>
      </c>
      <c r="O25" s="31">
        <f t="shared" si="4"/>
        <v>9504212.65</v>
      </c>
      <c r="P25"/>
      <c r="Q25"/>
      <c r="R25"/>
      <c r="S25"/>
      <c r="T25"/>
      <c r="U25"/>
    </row>
    <row r="26" spans="1:15" ht="15" customHeight="1">
      <c r="A26" s="33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8.75" customHeight="1">
      <c r="A27" s="18" t="s">
        <v>44</v>
      </c>
      <c r="B27" s="31">
        <f aca="true" t="shared" si="5" ref="B27:O27">+B28+B30+B41+B42+B45-B46</f>
        <v>313482.44999999995</v>
      </c>
      <c r="C27" s="31">
        <f>+C28+C30+C41+C42+C45-C46</f>
        <v>94595.19999999972</v>
      </c>
      <c r="D27" s="31">
        <f t="shared" si="5"/>
        <v>-907767.32</v>
      </c>
      <c r="E27" s="31">
        <f t="shared" si="5"/>
        <v>149486.30000000002</v>
      </c>
      <c r="F27" s="31">
        <f t="shared" si="5"/>
        <v>-77242.33000000007</v>
      </c>
      <c r="G27" s="31">
        <f t="shared" si="5"/>
        <v>76429.58000000007</v>
      </c>
      <c r="H27" s="31">
        <f t="shared" si="5"/>
        <v>-717115.56</v>
      </c>
      <c r="I27" s="31">
        <f t="shared" si="5"/>
        <v>-241584.55999999982</v>
      </c>
      <c r="J27" s="31">
        <f t="shared" si="5"/>
        <v>34647.94000000006</v>
      </c>
      <c r="K27" s="31">
        <f t="shared" si="5"/>
        <v>693908.7</v>
      </c>
      <c r="L27" s="31">
        <f t="shared" si="5"/>
        <v>883129.7900000002</v>
      </c>
      <c r="M27" s="31">
        <f t="shared" si="5"/>
        <v>94901.53999999992</v>
      </c>
      <c r="N27" s="31">
        <f t="shared" si="5"/>
        <v>-269353.1</v>
      </c>
      <c r="O27" s="31">
        <f t="shared" si="5"/>
        <v>127518.62999999896</v>
      </c>
    </row>
    <row r="28" spans="1:15" ht="18.75" customHeight="1">
      <c r="A28" s="30" t="s">
        <v>45</v>
      </c>
      <c r="B28" s="36">
        <f>+B29</f>
        <v>-1310355.2</v>
      </c>
      <c r="C28" s="36">
        <f>+C29</f>
        <v>-1188193.6</v>
      </c>
      <c r="D28" s="36">
        <f aca="true" t="shared" si="6" ref="D28:O28">+D29</f>
        <v>-995803.6</v>
      </c>
      <c r="E28" s="36">
        <f t="shared" si="6"/>
        <v>-171199.6</v>
      </c>
      <c r="F28" s="36">
        <f t="shared" si="6"/>
        <v>-616822.8</v>
      </c>
      <c r="G28" s="36">
        <f t="shared" si="6"/>
        <v>-1035034</v>
      </c>
      <c r="H28" s="36">
        <f t="shared" si="6"/>
        <v>-215186.4</v>
      </c>
      <c r="I28" s="36">
        <f t="shared" si="6"/>
        <v>-1273285.2</v>
      </c>
      <c r="J28" s="36">
        <f t="shared" si="6"/>
        <v>-920370</v>
      </c>
      <c r="K28" s="36">
        <f t="shared" si="6"/>
        <v>-890604</v>
      </c>
      <c r="L28" s="36">
        <f t="shared" si="6"/>
        <v>-705249.6</v>
      </c>
      <c r="M28" s="36">
        <f t="shared" si="6"/>
        <v>-377700.4</v>
      </c>
      <c r="N28" s="36">
        <f t="shared" si="6"/>
        <v>-301672.8</v>
      </c>
      <c r="O28" s="36">
        <f t="shared" si="6"/>
        <v>-10001477.200000001</v>
      </c>
    </row>
    <row r="29" spans="1:21" ht="18.75" customHeight="1">
      <c r="A29" s="33" t="s">
        <v>46</v>
      </c>
      <c r="B29" s="20">
        <f>ROUND((-B9)*$G$3,2)</f>
        <v>-1310355.2</v>
      </c>
      <c r="C29" s="20">
        <f aca="true" t="shared" si="7" ref="C29:N29">ROUND((-C9)*$G$3,2)</f>
        <v>-1188193.6</v>
      </c>
      <c r="D29" s="20">
        <f t="shared" si="7"/>
        <v>-995803.6</v>
      </c>
      <c r="E29" s="20">
        <f t="shared" si="7"/>
        <v>-171199.6</v>
      </c>
      <c r="F29" s="20">
        <f t="shared" si="7"/>
        <v>-616822.8</v>
      </c>
      <c r="G29" s="20">
        <f t="shared" si="7"/>
        <v>-1035034</v>
      </c>
      <c r="H29" s="20">
        <f t="shared" si="7"/>
        <v>-215186.4</v>
      </c>
      <c r="I29" s="20">
        <f t="shared" si="7"/>
        <v>-1273285.2</v>
      </c>
      <c r="J29" s="20">
        <f t="shared" si="7"/>
        <v>-920370</v>
      </c>
      <c r="K29" s="20">
        <f t="shared" si="7"/>
        <v>-890604</v>
      </c>
      <c r="L29" s="20">
        <f t="shared" si="7"/>
        <v>-705249.6</v>
      </c>
      <c r="M29" s="20">
        <f t="shared" si="7"/>
        <v>-377700.4</v>
      </c>
      <c r="N29" s="20">
        <f t="shared" si="7"/>
        <v>-301672.8</v>
      </c>
      <c r="O29" s="37">
        <f aca="true" t="shared" si="8" ref="O29:O46">SUM(B29:N29)</f>
        <v>-10001477.200000001</v>
      </c>
      <c r="P29"/>
      <c r="Q29"/>
      <c r="R29"/>
      <c r="S29"/>
      <c r="T29"/>
      <c r="U29"/>
    </row>
    <row r="30" spans="1:15" ht="18.75" customHeight="1">
      <c r="A30" s="30" t="s">
        <v>47</v>
      </c>
      <c r="B30" s="36">
        <f>SUM(B31:B39)</f>
        <v>0</v>
      </c>
      <c r="C30" s="36">
        <f aca="true" t="shared" si="9" ref="C30:O30">SUM(C31:C39)</f>
        <v>0</v>
      </c>
      <c r="D30" s="36">
        <f t="shared" si="9"/>
        <v>0</v>
      </c>
      <c r="E30" s="36">
        <f t="shared" si="9"/>
        <v>0</v>
      </c>
      <c r="F30" s="36">
        <f t="shared" si="9"/>
        <v>0</v>
      </c>
      <c r="G30" s="36">
        <f t="shared" si="9"/>
        <v>0</v>
      </c>
      <c r="H30" s="36">
        <f t="shared" si="9"/>
        <v>-492000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6">
        <f t="shared" si="9"/>
        <v>0</v>
      </c>
      <c r="M30" s="36">
        <f t="shared" si="9"/>
        <v>0</v>
      </c>
      <c r="N30" s="36">
        <f t="shared" si="9"/>
        <v>0</v>
      </c>
      <c r="O30" s="36">
        <f t="shared" si="9"/>
        <v>-492000</v>
      </c>
    </row>
    <row r="31" spans="1:21" ht="18.75" customHeight="1">
      <c r="A31" s="33" t="s">
        <v>48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8"/>
        <v>0</v>
      </c>
      <c r="P31"/>
      <c r="Q31"/>
      <c r="R31"/>
      <c r="S31"/>
      <c r="T31"/>
      <c r="U31"/>
    </row>
    <row r="32" spans="1:21" ht="18.75" customHeight="1">
      <c r="A32" s="33" t="s">
        <v>49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8"/>
        <v>0</v>
      </c>
      <c r="P32"/>
      <c r="Q32"/>
      <c r="R32"/>
      <c r="S32"/>
      <c r="T32"/>
      <c r="U32"/>
    </row>
    <row r="33" spans="1:21" ht="18.75" customHeight="1">
      <c r="A33" s="33" t="s">
        <v>50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8"/>
        <v>0</v>
      </c>
      <c r="P33"/>
      <c r="Q33"/>
      <c r="R33"/>
      <c r="S33"/>
      <c r="T33"/>
      <c r="U33"/>
    </row>
    <row r="34" spans="1:21" ht="18.75" customHeight="1">
      <c r="A34" s="33" t="s">
        <v>51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8"/>
        <v>0</v>
      </c>
      <c r="P34"/>
      <c r="Q34"/>
      <c r="R34"/>
      <c r="S34"/>
      <c r="T34"/>
      <c r="U34"/>
    </row>
    <row r="35" spans="1:21" ht="18.75" customHeight="1">
      <c r="A35" s="33" t="s">
        <v>52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8"/>
        <v>0</v>
      </c>
      <c r="P35"/>
      <c r="Q35"/>
      <c r="R35"/>
      <c r="S35"/>
      <c r="T35"/>
      <c r="U35"/>
    </row>
    <row r="36" spans="1:21" ht="18.75" customHeight="1">
      <c r="A36" s="16" t="s">
        <v>53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3308000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8"/>
        <v>3308000</v>
      </c>
      <c r="P36"/>
      <c r="Q36"/>
      <c r="R36"/>
      <c r="S36"/>
      <c r="T36"/>
      <c r="U36"/>
    </row>
    <row r="37" spans="1:21" ht="18.75" customHeight="1">
      <c r="A37" s="16" t="s">
        <v>54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-3800000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8"/>
        <v>-3800000</v>
      </c>
      <c r="P37"/>
      <c r="Q37"/>
      <c r="R37"/>
      <c r="S37"/>
      <c r="T37"/>
      <c r="U37"/>
    </row>
    <row r="38" spans="1:21" ht="18.75" customHeight="1">
      <c r="A38" s="16" t="s">
        <v>55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8"/>
        <v>0</v>
      </c>
      <c r="P38"/>
      <c r="Q38"/>
      <c r="R38"/>
      <c r="S38"/>
      <c r="T38"/>
      <c r="U38"/>
    </row>
    <row r="39" spans="1:21" ht="18.75" customHeight="1">
      <c r="A39" s="16" t="s">
        <v>56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8"/>
        <v>0</v>
      </c>
      <c r="P39"/>
      <c r="Q39"/>
      <c r="R39"/>
      <c r="S39"/>
      <c r="T39"/>
      <c r="U39"/>
    </row>
    <row r="40" spans="1:21" ht="18.75" customHeight="1">
      <c r="A40" s="1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/>
      <c r="Q40"/>
      <c r="R40"/>
      <c r="S40"/>
      <c r="T40"/>
      <c r="U40"/>
    </row>
    <row r="41" spans="1:21" ht="18.75" customHeight="1">
      <c r="A41" s="30" t="s">
        <v>57</v>
      </c>
      <c r="B41" s="40">
        <v>1623837.65</v>
      </c>
      <c r="C41" s="40">
        <v>1282788.7999999998</v>
      </c>
      <c r="D41" s="40">
        <v>88036.27999999998</v>
      </c>
      <c r="E41" s="40">
        <v>320685.9</v>
      </c>
      <c r="F41" s="40">
        <v>539580.47</v>
      </c>
      <c r="G41" s="40">
        <v>1111463.58</v>
      </c>
      <c r="H41" s="40">
        <v>-9929.160000000005</v>
      </c>
      <c r="I41" s="40">
        <v>1031700.6400000001</v>
      </c>
      <c r="J41" s="40">
        <v>955017.9400000001</v>
      </c>
      <c r="K41" s="40">
        <v>1584512.7</v>
      </c>
      <c r="L41" s="40">
        <v>1588379.3900000001</v>
      </c>
      <c r="M41" s="40">
        <v>472601.93999999994</v>
      </c>
      <c r="N41" s="40">
        <v>32319.699999999997</v>
      </c>
      <c r="O41" s="38">
        <f t="shared" si="8"/>
        <v>10620995.83</v>
      </c>
      <c r="P41"/>
      <c r="Q41"/>
      <c r="R41"/>
      <c r="S41"/>
      <c r="T41"/>
      <c r="U41"/>
    </row>
    <row r="42" spans="1:21" ht="18.75" customHeight="1">
      <c r="A42" s="30" t="s">
        <v>58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8">
        <f t="shared" si="8"/>
        <v>0</v>
      </c>
      <c r="P42"/>
      <c r="Q42"/>
      <c r="R42"/>
      <c r="S42"/>
      <c r="T42"/>
      <c r="U42"/>
    </row>
    <row r="43" spans="1:21" ht="18.75" customHeight="1">
      <c r="A43" s="3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8"/>
      <c r="P43"/>
      <c r="Q43"/>
      <c r="R43"/>
      <c r="S43"/>
      <c r="T43"/>
      <c r="U43"/>
    </row>
    <row r="44" spans="1:21" ht="18.75" customHeight="1">
      <c r="A44" s="18" t="s">
        <v>59</v>
      </c>
      <c r="B44" s="41">
        <f aca="true" t="shared" si="10" ref="B44:N44">+B17+B27</f>
        <v>29104210.05000001</v>
      </c>
      <c r="C44" s="41">
        <f t="shared" si="10"/>
        <v>21084356.390000004</v>
      </c>
      <c r="D44" s="41">
        <f t="shared" si="10"/>
        <v>18269836.810000002</v>
      </c>
      <c r="E44" s="41">
        <f t="shared" si="10"/>
        <v>5740652.57</v>
      </c>
      <c r="F44" s="41">
        <f t="shared" si="10"/>
        <v>19811275.270000003</v>
      </c>
      <c r="G44" s="41">
        <f t="shared" si="10"/>
        <v>26909247.869999997</v>
      </c>
      <c r="H44" s="41">
        <f t="shared" si="10"/>
        <v>5141167.789999999</v>
      </c>
      <c r="I44" s="41">
        <f t="shared" si="10"/>
        <v>20396242.53</v>
      </c>
      <c r="J44" s="41">
        <f t="shared" si="10"/>
        <v>18485900.21</v>
      </c>
      <c r="K44" s="41">
        <f t="shared" si="10"/>
        <v>24970149.789999995</v>
      </c>
      <c r="L44" s="41">
        <f t="shared" si="10"/>
        <v>23429376.8</v>
      </c>
      <c r="M44" s="41">
        <f t="shared" si="10"/>
        <v>12501211.79</v>
      </c>
      <c r="N44" s="41">
        <f t="shared" si="10"/>
        <v>6413990.49</v>
      </c>
      <c r="O44" s="41">
        <f>SUM(B44:N44)</f>
        <v>232257618.36000004</v>
      </c>
      <c r="P44"/>
      <c r="Q44"/>
      <c r="R44"/>
      <c r="S44"/>
      <c r="T44"/>
      <c r="U44"/>
    </row>
    <row r="45" spans="1:16" ht="18.75" customHeight="1">
      <c r="A45" s="42" t="s">
        <v>60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0">
        <f t="shared" si="8"/>
        <v>0</v>
      </c>
      <c r="P45" s="43"/>
    </row>
    <row r="46" spans="1:17" ht="18.75" customHeight="1">
      <c r="A46" s="42" t="s">
        <v>61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0">
        <f t="shared" si="8"/>
        <v>0</v>
      </c>
      <c r="Q46" s="43"/>
    </row>
    <row r="47" spans="1:15" ht="15.75">
      <c r="A47" s="44"/>
      <c r="B47" s="45"/>
      <c r="C47" s="45"/>
      <c r="D47" s="46"/>
      <c r="E47" s="46"/>
      <c r="F47" s="46"/>
      <c r="G47" s="46"/>
      <c r="H47" s="46"/>
      <c r="I47" s="45"/>
      <c r="J47" s="46"/>
      <c r="K47" s="46"/>
      <c r="L47" s="46"/>
      <c r="M47" s="46"/>
      <c r="N47" s="46"/>
      <c r="O47" s="47"/>
    </row>
    <row r="48" spans="1:15" ht="12.75" customHeight="1">
      <c r="A48" s="48"/>
      <c r="B48" s="49"/>
      <c r="C48" s="49"/>
      <c r="D48" s="50"/>
      <c r="E48" s="50"/>
      <c r="F48" s="50"/>
      <c r="G48" s="50"/>
      <c r="H48" s="50"/>
      <c r="I48" s="49"/>
      <c r="J48" s="50"/>
      <c r="K48" s="50"/>
      <c r="L48" s="50"/>
      <c r="M48" s="50"/>
      <c r="N48" s="50"/>
      <c r="O48" s="51"/>
    </row>
    <row r="49" spans="1:15" ht="1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7" ht="18.75" customHeight="1">
      <c r="A50" s="18" t="s">
        <v>62</v>
      </c>
      <c r="B50" s="55">
        <f aca="true" t="shared" si="11" ref="B50:O50">SUM(B51:B61)</f>
        <v>29104210.080000002</v>
      </c>
      <c r="C50" s="55">
        <f t="shared" si="11"/>
        <v>21084356.400000002</v>
      </c>
      <c r="D50" s="55">
        <f t="shared" si="11"/>
        <v>18269836.79</v>
      </c>
      <c r="E50" s="55">
        <f t="shared" si="11"/>
        <v>5740652.599999999</v>
      </c>
      <c r="F50" s="55">
        <f t="shared" si="11"/>
        <v>19811275.239999995</v>
      </c>
      <c r="G50" s="55">
        <f t="shared" si="11"/>
        <v>26909247.870000005</v>
      </c>
      <c r="H50" s="55">
        <f t="shared" si="11"/>
        <v>5141167.81</v>
      </c>
      <c r="I50" s="55">
        <f t="shared" si="11"/>
        <v>20396242.520000007</v>
      </c>
      <c r="J50" s="55">
        <f t="shared" si="11"/>
        <v>18485900.21</v>
      </c>
      <c r="K50" s="55">
        <f t="shared" si="11"/>
        <v>24970149.750000004</v>
      </c>
      <c r="L50" s="55">
        <f t="shared" si="11"/>
        <v>23429376.809999995</v>
      </c>
      <c r="M50" s="55">
        <f t="shared" si="11"/>
        <v>12501211.790000001</v>
      </c>
      <c r="N50" s="55">
        <f t="shared" si="11"/>
        <v>6413990.52</v>
      </c>
      <c r="O50" s="41">
        <f t="shared" si="11"/>
        <v>232257618.39000002</v>
      </c>
      <c r="Q50" s="43"/>
    </row>
    <row r="51" spans="1:15" ht="18.75" customHeight="1">
      <c r="A51" s="30" t="s">
        <v>63</v>
      </c>
      <c r="B51" s="55">
        <v>24208129.340000004</v>
      </c>
      <c r="C51" s="55">
        <v>15385815.960000003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41">
        <f>SUM(B51:N51)</f>
        <v>39593945.300000004</v>
      </c>
    </row>
    <row r="52" spans="1:15" ht="18.75" customHeight="1">
      <c r="A52" s="30" t="s">
        <v>64</v>
      </c>
      <c r="B52" s="55">
        <v>4896080.739999999</v>
      </c>
      <c r="C52" s="55">
        <v>5698540.4399999995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41">
        <f aca="true" t="shared" si="12" ref="O52:O61">SUM(B52:N52)</f>
        <v>10594621.18</v>
      </c>
    </row>
    <row r="53" spans="1:15" ht="18.75" customHeight="1">
      <c r="A53" s="30" t="s">
        <v>65</v>
      </c>
      <c r="B53" s="56">
        <v>0</v>
      </c>
      <c r="C53" s="56">
        <v>0</v>
      </c>
      <c r="D53" s="36">
        <v>18269836.79</v>
      </c>
      <c r="E53" s="56">
        <v>0</v>
      </c>
      <c r="F53" s="56">
        <v>0</v>
      </c>
      <c r="G53" s="56">
        <v>0</v>
      </c>
      <c r="H53" s="55">
        <v>5141167.81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36">
        <f t="shared" si="12"/>
        <v>23411004.599999998</v>
      </c>
    </row>
    <row r="54" spans="1:15" ht="18.75" customHeight="1">
      <c r="A54" s="30" t="s">
        <v>66</v>
      </c>
      <c r="B54" s="56">
        <v>0</v>
      </c>
      <c r="C54" s="56">
        <v>0</v>
      </c>
      <c r="D54" s="56">
        <v>0</v>
      </c>
      <c r="E54" s="36">
        <v>5740652.599999999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41">
        <f t="shared" si="12"/>
        <v>5740652.599999999</v>
      </c>
    </row>
    <row r="55" spans="1:15" ht="18.75" customHeight="1">
      <c r="A55" s="30" t="s">
        <v>67</v>
      </c>
      <c r="B55" s="56">
        <v>0</v>
      </c>
      <c r="C55" s="56">
        <v>0</v>
      </c>
      <c r="D55" s="56">
        <v>0</v>
      </c>
      <c r="E55" s="56">
        <v>0</v>
      </c>
      <c r="F55" s="36">
        <v>19811275.239999995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36">
        <f t="shared" si="12"/>
        <v>19811275.239999995</v>
      </c>
    </row>
    <row r="56" spans="1:15" ht="18.75" customHeight="1">
      <c r="A56" s="30" t="s">
        <v>68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5">
        <v>26909247.870000005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41">
        <f t="shared" si="12"/>
        <v>26909247.870000005</v>
      </c>
    </row>
    <row r="57" spans="1:16" ht="18.75" customHeight="1">
      <c r="A57" s="30" t="s">
        <v>69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5">
        <v>20396242.520000007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41">
        <f t="shared" si="12"/>
        <v>20396242.520000007</v>
      </c>
      <c r="P57"/>
    </row>
    <row r="58" spans="1:17" ht="18.75" customHeight="1">
      <c r="A58" s="30" t="s">
        <v>70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36">
        <v>18485900.21</v>
      </c>
      <c r="K58" s="56">
        <v>0</v>
      </c>
      <c r="L58" s="56">
        <v>0</v>
      </c>
      <c r="M58" s="56">
        <v>0</v>
      </c>
      <c r="N58" s="56">
        <v>0</v>
      </c>
      <c r="O58" s="41">
        <f t="shared" si="12"/>
        <v>18485900.21</v>
      </c>
      <c r="Q58"/>
    </row>
    <row r="59" spans="1:18" ht="18.75" customHeight="1">
      <c r="A59" s="30" t="s">
        <v>71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36">
        <v>24970149.750000004</v>
      </c>
      <c r="L59" s="36">
        <v>23429376.809999995</v>
      </c>
      <c r="M59" s="56">
        <v>0</v>
      </c>
      <c r="N59" s="56">
        <v>0</v>
      </c>
      <c r="O59" s="41">
        <f t="shared" si="12"/>
        <v>48399526.56</v>
      </c>
      <c r="R59"/>
    </row>
    <row r="60" spans="1:20" ht="18.75" customHeight="1">
      <c r="A60" s="30" t="s">
        <v>72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36">
        <v>12501211.790000001</v>
      </c>
      <c r="N60" s="56">
        <v>0</v>
      </c>
      <c r="O60" s="41">
        <f t="shared" si="12"/>
        <v>12501211.790000001</v>
      </c>
      <c r="T60"/>
    </row>
    <row r="61" spans="1:21" ht="18.75" customHeight="1">
      <c r="A61" s="44" t="s">
        <v>73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8">
        <v>6413990.52</v>
      </c>
      <c r="O61" s="59">
        <f t="shared" si="12"/>
        <v>6413990.52</v>
      </c>
      <c r="U61"/>
    </row>
    <row r="62" spans="1:12" ht="21" customHeight="1">
      <c r="A62" s="60" t="s">
        <v>74</v>
      </c>
      <c r="B62" s="61"/>
      <c r="C62" s="61"/>
      <c r="D62"/>
      <c r="E62"/>
      <c r="F62"/>
      <c r="G62"/>
      <c r="H62" s="62"/>
      <c r="I62" s="62"/>
      <c r="J62"/>
      <c r="K62"/>
      <c r="L62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2021-05-18T13:38:10Z</dcterms:created>
  <dcterms:modified xsi:type="dcterms:W3CDTF">2021-05-18T13:41:18Z</dcterms:modified>
  <cp:category/>
  <cp:version/>
  <cp:contentType/>
  <cp:contentStatus/>
</cp:coreProperties>
</file>