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<sst xmlns="http://schemas.openxmlformats.org/spreadsheetml/2006/main" count="79" uniqueCount="76">
  <si>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</si>
  <si>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</si>
  <si>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</si>
  <si>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</si>
  <si>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</si>
  <si>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</si>
  <si>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</si>
  <si>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</si>
  <si>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</si>
  <si>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</si>
  <si>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</si>
  <si>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</si>
  <si>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</si>
  <si>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</si>
  <si>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</si>
  <si>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</si>
  <si>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</si>
  <si>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</si>
  <si>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</si>
  <si>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</si>
  <si>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</si>
  <si>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</si>
  <si>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</si>
  <si>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</si>
  <si>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</si>
  <si>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</si>
  <si>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</si>
  <si>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</si>
  <si>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</si>
  <si>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</si>
  <si>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</si>
  <si>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</si>
  <si>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</si>
  <si>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</si>
  <si>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</si>
  <si>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</si>
  <si>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</si>
  <si>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</si>
  <si>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</si>
  <si>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</si>
  <si>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</si>
  <si>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</si>
  <si>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</si>
  <si>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</si>
  <si>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</si>
  <si>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</si>
  <si>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</si>
  <si>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</si>
  <si>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</si>
  <si>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</si>
  <si>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</si>
  <si>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</si>
  <si>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</si>
  <si>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</si>
  <si>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</si>
  <si>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</si>
  <si>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</si>
  <si>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</si>
  <si>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</si>
  <si>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</si>
  <si>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</si>
  <si>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</si>
  <si>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</si>
  <si>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</si>
  <si>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</si>
  <si>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</si>
  <si>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</si>
  <si>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</si>
  <si>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</si>
  <si>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</si>
  <si>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</si>
  <si>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</si>
  <si>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</si>
  <si>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31/03/21 - VENCIMENTO 08/04/21</t>
  </si>
  <si>
    <t>5.3. Revisão de Remuneração pelo Transporte Coletivo (1)</t>
  </si>
  <si>
    <t>Nota: (1) Revisões de remuneração da frota parada, frota não disponibilizada, mês de março/21, todos os lotes; e revisões do período de 19/03 a 03/12/20, lotes D3 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</si>
</sst>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62</xdr:row>
      <xdr:rowOff>0</xdr:rowOff>
    </xdr:from>
    <xdr:to>
      <xdr:col>2</xdr:col>
      <xdr:colOff>857250</xdr:colOff>
      <xdr:row>63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5068550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857250</xdr:colOff>
      <xdr:row>63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5068550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U62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1.50390625" style="1" bestFit="1" customWidth="1"/>
    <col min="17" max="17" width="11.375" style="1" bestFit="1" customWidth="1"/>
    <col min="18" max="18" width="13.125" style="1" bestFit="1" customWidth="1"/>
    <col min="19" max="16384" width="9.00390625" style="1" customWidth="1"/>
  </cols>
  <sheetData>
    <row r="1" spans="1:15" ht="30.75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">
      <c r="A2" s="60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1" t="s">
        <v>1</v>
      </c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 t="s">
        <v>3</v>
      </c>
    </row>
    <row r="5" spans="1:15" ht="42" customHeight="1">
      <c r="A5" s="6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1"/>
    </row>
    <row r="6" spans="1:15" ht="20.25" customHeight="1">
      <c r="A6" s="6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1"/>
    </row>
    <row r="7" spans="1:21" ht="18.75" customHeight="1">
      <c r="A7" s="8" t="s">
        <v>27</v>
      </c>
      <c r="B7" s="9">
        <f aca="true" t="shared" si="0" ref="B7:O7">B8+B11</f>
        <v>216090</v>
      </c>
      <c r="C7" s="9">
        <f t="shared" si="0"/>
        <v>146899</v>
      </c>
      <c r="D7" s="9">
        <f t="shared" si="0"/>
        <v>169132</v>
      </c>
      <c r="E7" s="9">
        <f t="shared" si="0"/>
        <v>33477</v>
      </c>
      <c r="F7" s="9">
        <f t="shared" si="0"/>
        <v>106114</v>
      </c>
      <c r="G7" s="9">
        <f t="shared" si="0"/>
        <v>184084</v>
      </c>
      <c r="H7" s="9">
        <f t="shared" si="0"/>
        <v>27461</v>
      </c>
      <c r="I7" s="9">
        <f t="shared" si="0"/>
        <v>148024</v>
      </c>
      <c r="J7" s="9">
        <f t="shared" si="0"/>
        <v>139022</v>
      </c>
      <c r="K7" s="9">
        <f t="shared" si="0"/>
        <v>192958</v>
      </c>
      <c r="L7" s="9">
        <f t="shared" si="0"/>
        <v>150758</v>
      </c>
      <c r="M7" s="9">
        <f t="shared" si="0"/>
        <v>66362</v>
      </c>
      <c r="N7" s="9">
        <f t="shared" si="0"/>
        <v>40204</v>
      </c>
      <c r="O7" s="9">
        <f t="shared" si="0"/>
        <v>1620585</v>
      </c>
      <c r="P7"/>
      <c r="Q7"/>
      <c r="R7"/>
      <c r="S7"/>
      <c r="T7"/>
      <c r="U7"/>
    </row>
    <row r="8" spans="1:21" ht="18.75" customHeight="1">
      <c r="A8" s="10" t="s">
        <v>28</v>
      </c>
      <c r="B8" s="11">
        <f aca="true" t="shared" si="1" ref="B8:O8">B9+B10</f>
        <v>9271</v>
      </c>
      <c r="C8" s="11">
        <f t="shared" si="1"/>
        <v>8006</v>
      </c>
      <c r="D8" s="11">
        <f t="shared" si="1"/>
        <v>6942</v>
      </c>
      <c r="E8" s="11">
        <f t="shared" si="1"/>
        <v>1072</v>
      </c>
      <c r="F8" s="11">
        <f t="shared" si="1"/>
        <v>4161</v>
      </c>
      <c r="G8" s="11">
        <f t="shared" si="1"/>
        <v>6534</v>
      </c>
      <c r="H8" s="11">
        <f t="shared" si="1"/>
        <v>1387</v>
      </c>
      <c r="I8" s="11">
        <f t="shared" si="1"/>
        <v>8899</v>
      </c>
      <c r="J8" s="11">
        <f t="shared" si="1"/>
        <v>6403</v>
      </c>
      <c r="K8" s="11">
        <f t="shared" si="1"/>
        <v>6179</v>
      </c>
      <c r="L8" s="11">
        <f t="shared" si="1"/>
        <v>4972</v>
      </c>
      <c r="M8" s="11">
        <f t="shared" si="1"/>
        <v>2519</v>
      </c>
      <c r="N8" s="11">
        <f t="shared" si="1"/>
        <v>2093</v>
      </c>
      <c r="O8" s="11">
        <f t="shared" si="1"/>
        <v>68438</v>
      </c>
      <c r="P8"/>
      <c r="Q8"/>
      <c r="R8"/>
      <c r="S8"/>
      <c r="T8"/>
      <c r="U8"/>
    </row>
    <row r="9" spans="1:21" ht="18.75" customHeight="1">
      <c r="A9" s="12" t="s">
        <v>29</v>
      </c>
      <c r="B9" s="11">
        <v>9271</v>
      </c>
      <c r="C9" s="11">
        <v>8006</v>
      </c>
      <c r="D9" s="11">
        <v>6942</v>
      </c>
      <c r="E9" s="11">
        <v>1072</v>
      </c>
      <c r="F9" s="11">
        <v>4161</v>
      </c>
      <c r="G9" s="11">
        <v>6534</v>
      </c>
      <c r="H9" s="11">
        <v>1382</v>
      </c>
      <c r="I9" s="11">
        <v>8899</v>
      </c>
      <c r="J9" s="11">
        <v>6403</v>
      </c>
      <c r="K9" s="11">
        <v>6172</v>
      </c>
      <c r="L9" s="11">
        <v>4972</v>
      </c>
      <c r="M9" s="11">
        <v>2517</v>
      </c>
      <c r="N9" s="11">
        <v>2093</v>
      </c>
      <c r="O9" s="11">
        <f>SUM(B9:N9)</f>
        <v>68424</v>
      </c>
      <c r="P9"/>
      <c r="Q9"/>
      <c r="R9"/>
      <c r="S9"/>
      <c r="T9"/>
      <c r="U9"/>
    </row>
    <row r="10" spans="1:21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14</v>
      </c>
      <c r="P10"/>
      <c r="Q10"/>
      <c r="R10"/>
      <c r="S10"/>
      <c r="T10"/>
      <c r="U10"/>
    </row>
    <row r="11" spans="1:21" ht="18.75" customHeight="1">
      <c r="A11" s="10" t="s">
        <v>31</v>
      </c>
      <c r="B11" s="13">
        <v>206819</v>
      </c>
      <c r="C11" s="13">
        <v>138893</v>
      </c>
      <c r="D11" s="13">
        <v>162190</v>
      </c>
      <c r="E11" s="13">
        <v>32405</v>
      </c>
      <c r="F11" s="13">
        <v>101953</v>
      </c>
      <c r="G11" s="13">
        <v>177550</v>
      </c>
      <c r="H11" s="13">
        <v>26074</v>
      </c>
      <c r="I11" s="13">
        <v>139125</v>
      </c>
      <c r="J11" s="13">
        <v>132619</v>
      </c>
      <c r="K11" s="13">
        <v>186779</v>
      </c>
      <c r="L11" s="13">
        <v>145786</v>
      </c>
      <c r="M11" s="13">
        <v>63843</v>
      </c>
      <c r="N11" s="13">
        <v>38111</v>
      </c>
      <c r="O11" s="11">
        <f>SUM(B11:N11)</f>
        <v>1552147</v>
      </c>
      <c r="P11"/>
      <c r="Q11"/>
      <c r="R11"/>
      <c r="S11"/>
      <c r="T11"/>
      <c r="U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1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</row>
    <row r="14" spans="1:21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</row>
    <row r="15" spans="1:21" ht="18.75" customHeight="1">
      <c r="A15" s="14" t="s">
        <v>33</v>
      </c>
      <c r="B15" s="19">
        <v>2.036813454873053</v>
      </c>
      <c r="C15" s="19">
        <v>2.207511420450931</v>
      </c>
      <c r="D15" s="19">
        <v>2.04183671027379</v>
      </c>
      <c r="E15" s="19">
        <v>1.660959281511934</v>
      </c>
      <c r="F15" s="19">
        <v>2.901655519353512</v>
      </c>
      <c r="G15" s="19">
        <v>2.746480028373878</v>
      </c>
      <c r="H15" s="19">
        <v>3.104123283422174</v>
      </c>
      <c r="I15" s="19">
        <v>2.152616379553852</v>
      </c>
      <c r="J15" s="19">
        <v>2.101732954270679</v>
      </c>
      <c r="K15" s="19">
        <v>2.010921941233333</v>
      </c>
      <c r="L15" s="19">
        <v>2.091192636651851</v>
      </c>
      <c r="M15" s="19">
        <v>2.235555904355904</v>
      </c>
      <c r="N15" s="19">
        <v>2.323366649856593</v>
      </c>
      <c r="O15" s="18"/>
      <c r="P15"/>
      <c r="Q15"/>
      <c r="R15"/>
      <c r="S15"/>
      <c r="T15"/>
      <c r="U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8" ht="18.75" customHeight="1">
      <c r="A17" s="23" t="s">
        <v>72</v>
      </c>
      <c r="B17" s="24">
        <f>B18+B19+B20+B21+B22+B23+B24+B25</f>
        <v>1057913.29</v>
      </c>
      <c r="C17" s="24">
        <f aca="true" t="shared" si="2" ref="C17:N17">C18+C19+C20+C21+C22+C23+C24+C25</f>
        <v>783874.69</v>
      </c>
      <c r="D17" s="24">
        <f t="shared" si="2"/>
        <v>726198.03</v>
      </c>
      <c r="E17" s="24">
        <f t="shared" si="2"/>
        <v>204098.17</v>
      </c>
      <c r="F17" s="24">
        <f t="shared" si="2"/>
        <v>744310.2799999999</v>
      </c>
      <c r="G17" s="24">
        <f t="shared" si="2"/>
        <v>1014606.73</v>
      </c>
      <c r="H17" s="24">
        <f t="shared" si="2"/>
        <v>226113.89</v>
      </c>
      <c r="I17" s="24">
        <f t="shared" si="2"/>
        <v>768869.6299999999</v>
      </c>
      <c r="J17" s="24">
        <f t="shared" si="2"/>
        <v>697924.1399999999</v>
      </c>
      <c r="K17" s="24">
        <f t="shared" si="2"/>
        <v>898007.75</v>
      </c>
      <c r="L17" s="24">
        <f t="shared" si="2"/>
        <v>830796.1599999999</v>
      </c>
      <c r="M17" s="24">
        <f t="shared" si="2"/>
        <v>459043.05000000005</v>
      </c>
      <c r="N17" s="24">
        <f t="shared" si="2"/>
        <v>254516.12999999998</v>
      </c>
      <c r="O17" s="24">
        <f>O18+O19+O20+O21+O22+O23+O24+O25</f>
        <v>8666271.939999998</v>
      </c>
      <c r="P17" s="57"/>
      <c r="Q17" s="57"/>
      <c r="R17" s="57"/>
    </row>
    <row r="18" spans="1:15" ht="18.75" customHeight="1">
      <c r="A18" s="25" t="s">
        <v>34</v>
      </c>
      <c r="B18" s="29">
        <f aca="true" t="shared" si="3" ref="B18:N18">ROUND(B13*B7,2)</f>
        <v>476521.67</v>
      </c>
      <c r="C18" s="29">
        <f t="shared" si="3"/>
        <v>334562.47</v>
      </c>
      <c r="D18" s="29">
        <f t="shared" si="3"/>
        <v>337739.69</v>
      </c>
      <c r="E18" s="29">
        <f t="shared" si="3"/>
        <v>114360.78</v>
      </c>
      <c r="F18" s="29">
        <f t="shared" si="3"/>
        <v>245515.96</v>
      </c>
      <c r="G18" s="29">
        <f t="shared" si="3"/>
        <v>350127.77</v>
      </c>
      <c r="H18" s="29">
        <f t="shared" si="3"/>
        <v>70033.79</v>
      </c>
      <c r="I18" s="29">
        <f t="shared" si="3"/>
        <v>334445.43</v>
      </c>
      <c r="J18" s="29">
        <f t="shared" si="3"/>
        <v>316149.93</v>
      </c>
      <c r="K18" s="29">
        <f t="shared" si="3"/>
        <v>415071.95</v>
      </c>
      <c r="L18" s="29">
        <f t="shared" si="3"/>
        <v>369085.74</v>
      </c>
      <c r="M18" s="29">
        <f t="shared" si="3"/>
        <v>187685.01</v>
      </c>
      <c r="N18" s="29">
        <f t="shared" si="3"/>
        <v>102757.4</v>
      </c>
      <c r="O18" s="29">
        <f aca="true" t="shared" si="4" ref="O18:O25">SUM(B18:N18)</f>
        <v>3654057.5900000003</v>
      </c>
    </row>
    <row r="19" spans="1:18" ht="18.75" customHeight="1">
      <c r="A19" s="25" t="s">
        <v>35</v>
      </c>
      <c r="B19" s="29">
        <f>IF(B15&lt;&gt;0,ROUND((B15-1)*B18,2),0)</f>
        <v>494064.08</v>
      </c>
      <c r="C19" s="29">
        <f aca="true" t="shared" si="5" ref="C19:N19">IF(C15&lt;&gt;0,ROUND((C15-1)*C18,2),0)</f>
        <v>403988</v>
      </c>
      <c r="D19" s="29">
        <f t="shared" si="5"/>
        <v>351869.61</v>
      </c>
      <c r="E19" s="29">
        <f t="shared" si="5"/>
        <v>75587.82</v>
      </c>
      <c r="F19" s="29">
        <f t="shared" si="5"/>
        <v>466886.78</v>
      </c>
      <c r="G19" s="29">
        <f t="shared" si="5"/>
        <v>611491.16</v>
      </c>
      <c r="H19" s="29">
        <f t="shared" si="5"/>
        <v>147359.73</v>
      </c>
      <c r="I19" s="29">
        <f t="shared" si="5"/>
        <v>385487.28</v>
      </c>
      <c r="J19" s="29">
        <f t="shared" si="5"/>
        <v>348312.8</v>
      </c>
      <c r="K19" s="29">
        <f t="shared" si="5"/>
        <v>419605.34</v>
      </c>
      <c r="L19" s="29">
        <f t="shared" si="5"/>
        <v>402743.64</v>
      </c>
      <c r="M19" s="29">
        <f t="shared" si="5"/>
        <v>231895.32</v>
      </c>
      <c r="N19" s="29">
        <f t="shared" si="5"/>
        <v>135985.72</v>
      </c>
      <c r="O19" s="29">
        <f t="shared" si="4"/>
        <v>4475277.279999999</v>
      </c>
      <c r="R19" s="58"/>
    </row>
    <row r="20" spans="1:15" ht="18.75" customHeight="1">
      <c r="A20" s="25" t="s">
        <v>36</v>
      </c>
      <c r="B20" s="29">
        <v>36413</v>
      </c>
      <c r="C20" s="29">
        <v>26235.71</v>
      </c>
      <c r="D20" s="29">
        <v>18586.39</v>
      </c>
      <c r="E20" s="29">
        <v>6687.89</v>
      </c>
      <c r="F20" s="29">
        <v>15751.57</v>
      </c>
      <c r="G20" s="29">
        <v>27446.09</v>
      </c>
      <c r="H20" s="29">
        <v>3914.25</v>
      </c>
      <c r="I20" s="29">
        <v>13888.53</v>
      </c>
      <c r="J20" s="29">
        <v>22837.88</v>
      </c>
      <c r="K20" s="29">
        <v>32183.42</v>
      </c>
      <c r="L20" s="29">
        <v>31291.86</v>
      </c>
      <c r="M20" s="29">
        <v>14273.17</v>
      </c>
      <c r="N20" s="29">
        <v>7465.57</v>
      </c>
      <c r="O20" s="29">
        <f t="shared" si="4"/>
        <v>256975.33</v>
      </c>
    </row>
    <row r="21" spans="1:15" ht="18.75" customHeight="1">
      <c r="A21" s="25" t="s">
        <v>37</v>
      </c>
      <c r="B21" s="29">
        <v>2682.66</v>
      </c>
      <c r="C21" s="29">
        <v>2682.66</v>
      </c>
      <c r="D21" s="29">
        <v>1341.33</v>
      </c>
      <c r="E21" s="29">
        <v>1341.33</v>
      </c>
      <c r="F21" s="29">
        <v>1341.33</v>
      </c>
      <c r="G21" s="29">
        <v>1341.33</v>
      </c>
      <c r="H21" s="29">
        <v>1341.33</v>
      </c>
      <c r="I21" s="29">
        <v>1341.33</v>
      </c>
      <c r="J21" s="29">
        <v>1341.33</v>
      </c>
      <c r="K21" s="29">
        <v>1341.33</v>
      </c>
      <c r="L21" s="29">
        <v>1341.33</v>
      </c>
      <c r="M21" s="29">
        <v>1341.33</v>
      </c>
      <c r="N21" s="29">
        <v>1341.33</v>
      </c>
      <c r="O21" s="29">
        <f t="shared" si="4"/>
        <v>20119.950000000004</v>
      </c>
    </row>
    <row r="22" spans="1:15" ht="18.75" customHeight="1">
      <c r="A22" s="25" t="s">
        <v>38</v>
      </c>
      <c r="B22" s="29">
        <v>-1421.29</v>
      </c>
      <c r="C22" s="29">
        <v>-2144.29</v>
      </c>
      <c r="D22" s="29">
        <v>-7260</v>
      </c>
      <c r="E22" s="29">
        <v>-308.97</v>
      </c>
      <c r="F22" s="29">
        <v>-7187.74</v>
      </c>
      <c r="G22" s="29">
        <v>-1502.58</v>
      </c>
      <c r="H22" s="29">
        <v>-3089.68</v>
      </c>
      <c r="I22" s="29">
        <v>0</v>
      </c>
      <c r="J22" s="29">
        <v>-7801.42</v>
      </c>
      <c r="K22" s="29">
        <v>-3307.49</v>
      </c>
      <c r="L22" s="29">
        <v>-5829.68</v>
      </c>
      <c r="M22" s="29">
        <v>0</v>
      </c>
      <c r="N22" s="29">
        <v>0</v>
      </c>
      <c r="O22" s="29">
        <f t="shared" si="4"/>
        <v>-39853.14</v>
      </c>
    </row>
    <row r="23" spans="1:21" ht="18.75" customHeight="1">
      <c r="A23" s="25" t="s">
        <v>69</v>
      </c>
      <c r="B23" s="29">
        <v>0</v>
      </c>
      <c r="C23" s="29">
        <v>-74.16</v>
      </c>
      <c r="D23" s="29">
        <v>-1434.88</v>
      </c>
      <c r="E23" s="29">
        <v>-638.46</v>
      </c>
      <c r="F23" s="29">
        <v>0</v>
      </c>
      <c r="G23" s="29">
        <v>0</v>
      </c>
      <c r="H23" s="29">
        <v>-241.17</v>
      </c>
      <c r="I23" s="29">
        <v>0</v>
      </c>
      <c r="J23" s="29">
        <v>-3123.79</v>
      </c>
      <c r="K23" s="29">
        <v>-268.76</v>
      </c>
      <c r="L23" s="29">
        <v>-1124.1</v>
      </c>
      <c r="M23" s="29">
        <v>0</v>
      </c>
      <c r="N23" s="29">
        <v>0</v>
      </c>
      <c r="O23" s="29">
        <f t="shared" si="4"/>
        <v>-6905.32</v>
      </c>
      <c r="P23"/>
      <c r="Q23"/>
      <c r="R23"/>
      <c r="S23"/>
      <c r="T23"/>
      <c r="U23"/>
    </row>
    <row r="24" spans="1:21" ht="18.75" customHeight="1">
      <c r="A24" s="25" t="s">
        <v>70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4"/>
        <v>0</v>
      </c>
      <c r="P24"/>
      <c r="Q24"/>
      <c r="R24"/>
      <c r="S24"/>
      <c r="T24"/>
      <c r="U24"/>
    </row>
    <row r="25" spans="1:21" ht="18.75" customHeight="1">
      <c r="A25" s="25" t="s">
        <v>71</v>
      </c>
      <c r="B25" s="29">
        <v>49653.17</v>
      </c>
      <c r="C25" s="29">
        <v>18624.3</v>
      </c>
      <c r="D25" s="29">
        <v>25355.89</v>
      </c>
      <c r="E25" s="29">
        <v>7067.78</v>
      </c>
      <c r="F25" s="29">
        <v>22002.38</v>
      </c>
      <c r="G25" s="29">
        <v>25702.96</v>
      </c>
      <c r="H25" s="29">
        <v>6795.64</v>
      </c>
      <c r="I25" s="29">
        <v>33707.06</v>
      </c>
      <c r="J25" s="29">
        <v>20207.41</v>
      </c>
      <c r="K25" s="29">
        <v>33381.96</v>
      </c>
      <c r="L25" s="29">
        <v>33287.37</v>
      </c>
      <c r="M25" s="29">
        <v>23848.22</v>
      </c>
      <c r="N25" s="29">
        <v>6966.11</v>
      </c>
      <c r="O25" s="29">
        <f t="shared" si="4"/>
        <v>306600.25</v>
      </c>
      <c r="P25"/>
      <c r="Q25"/>
      <c r="R25"/>
      <c r="S25"/>
      <c r="T25"/>
      <c r="U25"/>
    </row>
    <row r="26" spans="1:15" ht="15" customHeight="1">
      <c r="A26" s="26"/>
      <c r="B26" s="16"/>
      <c r="C26" s="1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8.75" customHeight="1">
      <c r="A27" s="14" t="s">
        <v>39</v>
      </c>
      <c r="B27" s="29">
        <f aca="true" t="shared" si="6" ref="B27:O27">+B28+B30+B41+B42+B45-B46</f>
        <v>1510385.81</v>
      </c>
      <c r="C27" s="29">
        <f>+C28+C30+C41+C42+C45-C46</f>
        <v>1195373.21</v>
      </c>
      <c r="D27" s="29">
        <f t="shared" si="6"/>
        <v>128808.82999999997</v>
      </c>
      <c r="E27" s="29">
        <f t="shared" si="6"/>
        <v>300655.67000000004</v>
      </c>
      <c r="F27" s="29">
        <f t="shared" si="6"/>
        <v>456464.05</v>
      </c>
      <c r="G27" s="29">
        <f t="shared" si="6"/>
        <v>1035072.11</v>
      </c>
      <c r="H27" s="29">
        <f t="shared" si="6"/>
        <v>7179.439999999992</v>
      </c>
      <c r="I27" s="29">
        <f t="shared" si="6"/>
        <v>958185.2300000002</v>
      </c>
      <c r="J27" s="29">
        <f t="shared" si="6"/>
        <v>900535.0400000002</v>
      </c>
      <c r="K27" s="29">
        <f t="shared" si="6"/>
        <v>1486134.65</v>
      </c>
      <c r="L27" s="29">
        <f t="shared" si="6"/>
        <v>1497273.29</v>
      </c>
      <c r="M27" s="29">
        <f t="shared" si="6"/>
        <v>447361.9199999999</v>
      </c>
      <c r="N27" s="29">
        <f t="shared" si="6"/>
        <v>10053.369999999999</v>
      </c>
      <c r="O27" s="29">
        <f t="shared" si="6"/>
        <v>9933482.620000003</v>
      </c>
    </row>
    <row r="28" spans="1:15" ht="18.75" customHeight="1">
      <c r="A28" s="25" t="s">
        <v>40</v>
      </c>
      <c r="B28" s="30">
        <f>+B29</f>
        <v>-40792.4</v>
      </c>
      <c r="C28" s="30">
        <f>+C29</f>
        <v>-35226.4</v>
      </c>
      <c r="D28" s="30">
        <f aca="true" t="shared" si="7" ref="D28:O28">+D29</f>
        <v>-30544.8</v>
      </c>
      <c r="E28" s="30">
        <f t="shared" si="7"/>
        <v>-4716.8</v>
      </c>
      <c r="F28" s="30">
        <f t="shared" si="7"/>
        <v>-18308.4</v>
      </c>
      <c r="G28" s="30">
        <f t="shared" si="7"/>
        <v>-28749.6</v>
      </c>
      <c r="H28" s="30">
        <f t="shared" si="7"/>
        <v>-6080.8</v>
      </c>
      <c r="I28" s="30">
        <f t="shared" si="7"/>
        <v>-39155.6</v>
      </c>
      <c r="J28" s="30">
        <f t="shared" si="7"/>
        <v>-28173.2</v>
      </c>
      <c r="K28" s="30">
        <f t="shared" si="7"/>
        <v>-27156.8</v>
      </c>
      <c r="L28" s="30">
        <f t="shared" si="7"/>
        <v>-21876.8</v>
      </c>
      <c r="M28" s="30">
        <f t="shared" si="7"/>
        <v>-11074.8</v>
      </c>
      <c r="N28" s="30">
        <f t="shared" si="7"/>
        <v>-9209.2</v>
      </c>
      <c r="O28" s="30">
        <f t="shared" si="7"/>
        <v>-301065.60000000003</v>
      </c>
    </row>
    <row r="29" spans="1:21" ht="18.75" customHeight="1">
      <c r="A29" s="26" t="s">
        <v>41</v>
      </c>
      <c r="B29" s="16">
        <f>ROUND((-B9)*$G$3,2)</f>
        <v>-40792.4</v>
      </c>
      <c r="C29" s="16">
        <f aca="true" t="shared" si="8" ref="C29:N29">ROUND((-C9)*$G$3,2)</f>
        <v>-35226.4</v>
      </c>
      <c r="D29" s="16">
        <f t="shared" si="8"/>
        <v>-30544.8</v>
      </c>
      <c r="E29" s="16">
        <f t="shared" si="8"/>
        <v>-4716.8</v>
      </c>
      <c r="F29" s="16">
        <f t="shared" si="8"/>
        <v>-18308.4</v>
      </c>
      <c r="G29" s="16">
        <f t="shared" si="8"/>
        <v>-28749.6</v>
      </c>
      <c r="H29" s="16">
        <f t="shared" si="8"/>
        <v>-6080.8</v>
      </c>
      <c r="I29" s="16">
        <f t="shared" si="8"/>
        <v>-39155.6</v>
      </c>
      <c r="J29" s="16">
        <f t="shared" si="8"/>
        <v>-28173.2</v>
      </c>
      <c r="K29" s="16">
        <f t="shared" si="8"/>
        <v>-27156.8</v>
      </c>
      <c r="L29" s="16">
        <f t="shared" si="8"/>
        <v>-21876.8</v>
      </c>
      <c r="M29" s="16">
        <f t="shared" si="8"/>
        <v>-11074.8</v>
      </c>
      <c r="N29" s="16">
        <f t="shared" si="8"/>
        <v>-9209.2</v>
      </c>
      <c r="O29" s="31">
        <f aca="true" t="shared" si="9" ref="O29:O46">SUM(B29:N29)</f>
        <v>-301065.60000000003</v>
      </c>
      <c r="P29"/>
      <c r="Q29"/>
      <c r="R29"/>
      <c r="S29"/>
      <c r="T29"/>
      <c r="U29"/>
    </row>
    <row r="30" spans="1:15" ht="18.75" customHeight="1">
      <c r="A30" s="25" t="s">
        <v>42</v>
      </c>
      <c r="B30" s="30">
        <f>SUM(B31:B39)</f>
        <v>0</v>
      </c>
      <c r="C30" s="30">
        <f aca="true" t="shared" si="10" ref="C30:O30">SUM(C31:C39)</f>
        <v>0</v>
      </c>
      <c r="D30" s="30">
        <f t="shared" si="10"/>
        <v>0</v>
      </c>
      <c r="E30" s="30">
        <f t="shared" si="10"/>
        <v>0</v>
      </c>
      <c r="F30" s="30">
        <f t="shared" si="10"/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</row>
    <row r="31" spans="1:21" ht="18.75" customHeight="1">
      <c r="A31" s="26" t="s">
        <v>43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f t="shared" si="9"/>
        <v>0</v>
      </c>
      <c r="P31"/>
      <c r="Q31"/>
      <c r="R31"/>
      <c r="S31"/>
      <c r="T31"/>
      <c r="U31"/>
    </row>
    <row r="32" spans="1:21" ht="18.75" customHeight="1">
      <c r="A32" s="26" t="s">
        <v>44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9"/>
        <v>0</v>
      </c>
      <c r="P32"/>
      <c r="Q32"/>
      <c r="R32"/>
      <c r="S32"/>
      <c r="T32"/>
      <c r="U32"/>
    </row>
    <row r="33" spans="1:21" ht="18.75" customHeight="1">
      <c r="A33" s="26" t="s">
        <v>45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9"/>
        <v>0</v>
      </c>
      <c r="P33"/>
      <c r="Q33"/>
      <c r="R33"/>
      <c r="S33"/>
      <c r="T33"/>
      <c r="U33"/>
    </row>
    <row r="34" spans="1:21" ht="18.75" customHeight="1">
      <c r="A34" s="26" t="s">
        <v>46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3">
        <f t="shared" si="9"/>
        <v>0</v>
      </c>
      <c r="P34"/>
      <c r="Q34"/>
      <c r="R34"/>
      <c r="S34"/>
      <c r="T34"/>
      <c r="U34"/>
    </row>
    <row r="35" spans="1:21" ht="18.75" customHeight="1">
      <c r="A35" s="26" t="s">
        <v>47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f t="shared" si="9"/>
        <v>0</v>
      </c>
      <c r="P35"/>
      <c r="Q35"/>
      <c r="R35"/>
      <c r="S35"/>
      <c r="T35"/>
      <c r="U35"/>
    </row>
    <row r="36" spans="1:21" ht="18.75" customHeight="1">
      <c r="A36" s="12" t="s">
        <v>48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f t="shared" si="9"/>
        <v>0</v>
      </c>
      <c r="P36"/>
      <c r="Q36"/>
      <c r="R36"/>
      <c r="S36"/>
      <c r="T36"/>
      <c r="U36"/>
    </row>
    <row r="37" spans="1:21" ht="18.75" customHeight="1">
      <c r="A37" s="12" t="s">
        <v>49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9"/>
        <v>0</v>
      </c>
      <c r="P37"/>
      <c r="Q37"/>
      <c r="R37"/>
      <c r="S37"/>
      <c r="T37"/>
      <c r="U37"/>
    </row>
    <row r="38" spans="1:21" ht="18.75" customHeight="1">
      <c r="A38" s="12" t="s">
        <v>50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9"/>
        <v>0</v>
      </c>
      <c r="P38"/>
      <c r="Q38"/>
      <c r="R38"/>
      <c r="S38"/>
      <c r="T38"/>
      <c r="U38"/>
    </row>
    <row r="39" spans="1:21" ht="18.75" customHeight="1">
      <c r="A39" s="12" t="s">
        <v>51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9"/>
        <v>0</v>
      </c>
      <c r="P39"/>
      <c r="Q39"/>
      <c r="R39"/>
      <c r="S39"/>
      <c r="T39"/>
      <c r="U39"/>
    </row>
    <row r="40" spans="1:21" ht="18.75" customHeight="1">
      <c r="A40" s="12"/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/>
      <c r="L40" s="32"/>
      <c r="M40" s="32"/>
      <c r="N40" s="32"/>
      <c r="O40" s="32"/>
      <c r="P40"/>
      <c r="Q40"/>
      <c r="R40"/>
      <c r="S40"/>
      <c r="T40"/>
      <c r="U40"/>
    </row>
    <row r="41" spans="1:21" ht="18.75" customHeight="1">
      <c r="A41" s="25" t="s">
        <v>74</v>
      </c>
      <c r="B41" s="34">
        <v>1551178.21</v>
      </c>
      <c r="C41" s="34">
        <v>1230599.6099999999</v>
      </c>
      <c r="D41" s="34">
        <v>159353.62999999998</v>
      </c>
      <c r="E41" s="34">
        <v>305372.47000000003</v>
      </c>
      <c r="F41" s="34">
        <v>474772.45</v>
      </c>
      <c r="G41" s="34">
        <v>1063821.71</v>
      </c>
      <c r="H41" s="34">
        <v>13260.239999999993</v>
      </c>
      <c r="I41" s="34">
        <v>997340.8300000002</v>
      </c>
      <c r="J41" s="34">
        <v>928708.2400000001</v>
      </c>
      <c r="K41" s="34">
        <v>1513291.45</v>
      </c>
      <c r="L41" s="34">
        <v>1519150.09</v>
      </c>
      <c r="M41" s="34">
        <v>458436.7199999999</v>
      </c>
      <c r="N41" s="34">
        <v>19262.57</v>
      </c>
      <c r="O41" s="32">
        <f t="shared" si="9"/>
        <v>10234548.220000003</v>
      </c>
      <c r="P41"/>
      <c r="Q41"/>
      <c r="R41"/>
      <c r="S41"/>
      <c r="T41"/>
      <c r="U41"/>
    </row>
    <row r="42" spans="1:21" ht="18.75" customHeight="1">
      <c r="A42" s="25" t="s">
        <v>52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2">
        <f t="shared" si="9"/>
        <v>0</v>
      </c>
      <c r="P42"/>
      <c r="Q42"/>
      <c r="R42"/>
      <c r="S42"/>
      <c r="T42"/>
      <c r="U42"/>
    </row>
    <row r="43" spans="1:21" ht="18.75" customHeight="1">
      <c r="A43" s="25"/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/>
      <c r="L43" s="34"/>
      <c r="M43" s="34"/>
      <c r="N43" s="34"/>
      <c r="O43" s="32"/>
      <c r="P43"/>
      <c r="Q43"/>
      <c r="R43"/>
      <c r="S43"/>
      <c r="T43"/>
      <c r="U43"/>
    </row>
    <row r="44" spans="1:21" ht="18.75" customHeight="1">
      <c r="A44" s="14" t="s">
        <v>53</v>
      </c>
      <c r="B44" s="35">
        <f aca="true" t="shared" si="11" ref="B44:N44">+B17+B27</f>
        <v>2568299.1</v>
      </c>
      <c r="C44" s="35">
        <f t="shared" si="11"/>
        <v>1979247.9</v>
      </c>
      <c r="D44" s="35">
        <f t="shared" si="11"/>
        <v>855006.86</v>
      </c>
      <c r="E44" s="35">
        <f t="shared" si="11"/>
        <v>504753.8400000001</v>
      </c>
      <c r="F44" s="35">
        <f t="shared" si="11"/>
        <v>1200774.3299999998</v>
      </c>
      <c r="G44" s="35">
        <f t="shared" si="11"/>
        <v>2049678.8399999999</v>
      </c>
      <c r="H44" s="35">
        <f t="shared" si="11"/>
        <v>233293.33000000002</v>
      </c>
      <c r="I44" s="35">
        <f t="shared" si="11"/>
        <v>1727054.86</v>
      </c>
      <c r="J44" s="35">
        <f t="shared" si="11"/>
        <v>1598459.1800000002</v>
      </c>
      <c r="K44" s="35">
        <f t="shared" si="11"/>
        <v>2384142.4</v>
      </c>
      <c r="L44" s="35">
        <f t="shared" si="11"/>
        <v>2328069.45</v>
      </c>
      <c r="M44" s="35">
        <f t="shared" si="11"/>
        <v>906404.97</v>
      </c>
      <c r="N44" s="35">
        <f t="shared" si="11"/>
        <v>264569.5</v>
      </c>
      <c r="O44" s="35">
        <f>SUM(B44:N44)</f>
        <v>18599754.56</v>
      </c>
      <c r="P44"/>
      <c r="Q44"/>
      <c r="R44"/>
      <c r="S44"/>
      <c r="T44"/>
      <c r="U44"/>
    </row>
    <row r="45" spans="1:15" ht="18.75" customHeight="1">
      <c r="A45" s="36" t="s">
        <v>54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16">
        <f t="shared" si="9"/>
        <v>0</v>
      </c>
    </row>
    <row r="46" spans="1:17" ht="18.75" customHeight="1">
      <c r="A46" s="36" t="s">
        <v>55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16">
        <f t="shared" si="9"/>
        <v>0</v>
      </c>
      <c r="Q46" s="41"/>
    </row>
    <row r="47" spans="1:15" ht="15.75">
      <c r="A47" s="37"/>
      <c r="B47" s="38"/>
      <c r="C47" s="38"/>
      <c r="D47" s="39"/>
      <c r="E47" s="39"/>
      <c r="F47" s="39"/>
      <c r="G47" s="39"/>
      <c r="H47" s="39"/>
      <c r="I47" s="38"/>
      <c r="J47" s="39"/>
      <c r="K47" s="39"/>
      <c r="L47" s="39"/>
      <c r="M47" s="39"/>
      <c r="N47" s="39"/>
      <c r="O47" s="40"/>
    </row>
    <row r="48" spans="1:15" ht="12.75" customHeight="1">
      <c r="A48" s="42"/>
      <c r="B48" s="43"/>
      <c r="C48" s="43"/>
      <c r="D48" s="44"/>
      <c r="E48" s="44"/>
      <c r="F48" s="44"/>
      <c r="G48" s="44"/>
      <c r="H48" s="44"/>
      <c r="I48" s="43"/>
      <c r="J48" s="44"/>
      <c r="K48" s="44"/>
      <c r="L48" s="44"/>
      <c r="M48" s="44"/>
      <c r="N48" s="44"/>
      <c r="O48" s="45"/>
    </row>
    <row r="49" spans="1:15" ht="15" customHeigh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/>
    </row>
    <row r="50" spans="1:15" ht="18.75" customHeight="1">
      <c r="A50" s="14" t="s">
        <v>56</v>
      </c>
      <c r="B50" s="49">
        <f aca="true" t="shared" si="12" ref="B50:O50">SUM(B51:B61)</f>
        <v>2568299.0900000003</v>
      </c>
      <c r="C50" s="49">
        <f t="shared" si="12"/>
        <v>1979247.9100000001</v>
      </c>
      <c r="D50" s="49">
        <f t="shared" si="12"/>
        <v>855006.86</v>
      </c>
      <c r="E50" s="49">
        <f t="shared" si="12"/>
        <v>504753.84</v>
      </c>
      <c r="F50" s="49">
        <f t="shared" si="12"/>
        <v>1200774.3399999999</v>
      </c>
      <c r="G50" s="49">
        <f t="shared" si="12"/>
        <v>2049678.8299999998</v>
      </c>
      <c r="H50" s="49">
        <f t="shared" si="12"/>
        <v>233293.32</v>
      </c>
      <c r="I50" s="49">
        <f t="shared" si="12"/>
        <v>1727054.85</v>
      </c>
      <c r="J50" s="49">
        <f t="shared" si="12"/>
        <v>1598459.1800000002</v>
      </c>
      <c r="K50" s="49">
        <f t="shared" si="12"/>
        <v>2384142.41</v>
      </c>
      <c r="L50" s="49">
        <f t="shared" si="12"/>
        <v>2328069.4400000004</v>
      </c>
      <c r="M50" s="49">
        <f t="shared" si="12"/>
        <v>906404.97</v>
      </c>
      <c r="N50" s="49">
        <f t="shared" si="12"/>
        <v>264569.5</v>
      </c>
      <c r="O50" s="35">
        <f t="shared" si="12"/>
        <v>18599754.54</v>
      </c>
    </row>
    <row r="51" spans="1:15" ht="18.75" customHeight="1">
      <c r="A51" s="25" t="s">
        <v>57</v>
      </c>
      <c r="B51" s="49">
        <v>2116248.74</v>
      </c>
      <c r="C51" s="49">
        <v>1437310.32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35">
        <f>SUM(B51:N51)</f>
        <v>3553559.0600000005</v>
      </c>
    </row>
    <row r="52" spans="1:15" ht="18.75" customHeight="1">
      <c r="A52" s="25" t="s">
        <v>58</v>
      </c>
      <c r="B52" s="49">
        <v>452050.35</v>
      </c>
      <c r="C52" s="49">
        <v>541937.5900000001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35">
        <f aca="true" t="shared" si="13" ref="O52:O61">SUM(B52:N52)</f>
        <v>993987.9400000001</v>
      </c>
    </row>
    <row r="53" spans="1:15" ht="18.75" customHeight="1">
      <c r="A53" s="25" t="s">
        <v>59</v>
      </c>
      <c r="B53" s="50">
        <v>0</v>
      </c>
      <c r="C53" s="50">
        <v>0</v>
      </c>
      <c r="D53" s="30">
        <v>855006.86</v>
      </c>
      <c r="E53" s="50">
        <v>0</v>
      </c>
      <c r="F53" s="50">
        <v>0</v>
      </c>
      <c r="G53" s="50">
        <v>0</v>
      </c>
      <c r="H53" s="49">
        <v>233293.32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30">
        <f t="shared" si="13"/>
        <v>1088300.18</v>
      </c>
    </row>
    <row r="54" spans="1:15" ht="18.75" customHeight="1">
      <c r="A54" s="25" t="s">
        <v>60</v>
      </c>
      <c r="B54" s="50">
        <v>0</v>
      </c>
      <c r="C54" s="50">
        <v>0</v>
      </c>
      <c r="D54" s="50">
        <v>0</v>
      </c>
      <c r="E54" s="30">
        <v>504753.84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35">
        <f t="shared" si="13"/>
        <v>504753.84</v>
      </c>
    </row>
    <row r="55" spans="1:15" ht="18.75" customHeight="1">
      <c r="A55" s="25" t="s">
        <v>61</v>
      </c>
      <c r="B55" s="50">
        <v>0</v>
      </c>
      <c r="C55" s="50">
        <v>0</v>
      </c>
      <c r="D55" s="50">
        <v>0</v>
      </c>
      <c r="E55" s="50">
        <v>0</v>
      </c>
      <c r="F55" s="30">
        <v>1200774.3399999999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30">
        <f t="shared" si="13"/>
        <v>1200774.3399999999</v>
      </c>
    </row>
    <row r="56" spans="1:15" ht="18.75" customHeight="1">
      <c r="A56" s="25" t="s">
        <v>62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49">
        <v>2049678.8299999998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35">
        <f t="shared" si="13"/>
        <v>2049678.8299999998</v>
      </c>
    </row>
    <row r="57" spans="1:16" ht="18.75" customHeight="1">
      <c r="A57" s="25" t="s">
        <v>63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49">
        <v>1727054.85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35">
        <f t="shared" si="13"/>
        <v>1727054.85</v>
      </c>
      <c r="P57"/>
    </row>
    <row r="58" spans="1:17" ht="18.75" customHeight="1">
      <c r="A58" s="25" t="s">
        <v>64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30">
        <v>1598459.1800000002</v>
      </c>
      <c r="K58" s="50">
        <v>0</v>
      </c>
      <c r="L58" s="50">
        <v>0</v>
      </c>
      <c r="M58" s="50">
        <v>0</v>
      </c>
      <c r="N58" s="50">
        <v>0</v>
      </c>
      <c r="O58" s="35">
        <f t="shared" si="13"/>
        <v>1598459.1800000002</v>
      </c>
      <c r="Q58"/>
    </row>
    <row r="59" spans="1:18" ht="18.75" customHeight="1">
      <c r="A59" s="25" t="s">
        <v>65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30">
        <v>2384142.41</v>
      </c>
      <c r="L59" s="30">
        <v>2328069.4400000004</v>
      </c>
      <c r="M59" s="50">
        <v>0</v>
      </c>
      <c r="N59" s="50">
        <v>0</v>
      </c>
      <c r="O59" s="35">
        <f t="shared" si="13"/>
        <v>4712211.850000001</v>
      </c>
      <c r="R59"/>
    </row>
    <row r="60" spans="1:20" ht="18.75" customHeight="1">
      <c r="A60" s="25" t="s">
        <v>66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30">
        <v>906404.97</v>
      </c>
      <c r="N60" s="50">
        <v>0</v>
      </c>
      <c r="O60" s="35">
        <f t="shared" si="13"/>
        <v>906404.97</v>
      </c>
      <c r="T60"/>
    </row>
    <row r="61" spans="1:21" ht="18.75" customHeight="1">
      <c r="A61" s="37" t="s">
        <v>67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264569.5</v>
      </c>
      <c r="O61" s="53">
        <f t="shared" si="13"/>
        <v>264569.5</v>
      </c>
      <c r="U61"/>
    </row>
    <row r="62" spans="1:12" ht="21" customHeight="1">
      <c r="A62" s="54" t="s">
        <v>75</v>
      </c>
      <c r="B62" s="55"/>
      <c r="C62" s="55"/>
      <c r="D62"/>
      <c r="E62"/>
      <c r="F62"/>
      <c r="G62"/>
      <c r="H62" s="56"/>
      <c r="I62" s="56"/>
      <c r="J62"/>
      <c r="K62"/>
      <c r="L62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2021-04-07T18:20:38Z</dcterms:modified>
  <cp:category/>
  <cp:version/>
  <cp:contentType/>
  <cp:contentStatus/>
</cp:coreProperties>
</file>