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<sst xmlns="http://schemas.openxmlformats.org/spreadsheetml/2006/main" count="81" uniqueCount="80">
  <si>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</si>
  <si>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</si>
  <si>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</si>
  <si>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</si>
  <si>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</si>
  <si>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</si>
  <si>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</si>
  <si>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</si>
  <si>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</si>
  <si>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</si>
  <si>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</si>
  <si>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</si>
  <si>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</si>
  <si>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</si>
  <si>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</si>
  <si>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</si>
  <si>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</si>
  <si>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</si>
  <si>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</si>
  <si>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</si>
  <si>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</si>
  <si>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</si>
  <si>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</si>
  <si>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</si>
  <si>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</si>
  <si>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</si>
  <si>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</si>
  <si>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</si>
  <si>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</si>
  <si>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</si>
  <si>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</si>
  <si>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</si>
  <si>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</si>
  <si>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</si>
  <si>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</si>
  <si>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</si>
  <si>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</si>
  <si>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</si>
  <si>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</si>
  <si>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</si>
  <si>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</si>
  <si>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</si>
  <si>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</si>
  <si>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</si>
  <si>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</si>
  <si>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</si>
  <si>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</si>
  <si>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</si>
  <si>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</si>
  <si>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</si>
  <si>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</si>
  <si>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</si>
  <si>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</si>
  <si>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</si>
  <si>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</si>
  <si>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</si>
  <si>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</si>
  <si>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</si>
  <si>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</si>
  <si>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</si>
  <si>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</si>
  <si>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</si>
  <si>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</si>
  <si>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</si>
  <si>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</si>
  <si>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</si>
  <si>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</si>
  <si>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</si>
  <si>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</si>
  <si>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</si>
  <si>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</si>
  <si>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</si>
  <si>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</si>
  <si>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</si>
  <si>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</si>
  <si>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21/05/21 - VENCIMENTO 28/05/21</t>
  </si>
  <si>
    <t>7.15. Consórcio KBPX</t>
  </si>
  <si>
    <t>5.3. Revisão de Remuneração pelo Transporte Coletivo ¹</t>
  </si>
  <si>
    <t>¹ Revisões de abril: passageiros (1.951), fator de transição, frota parada, não disponibilizada e ar condicionado.</t>
  </si>
  <si>
    <t xml:space="preserve">  Energia para tração mar e abr (AR0).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</si>
</sst>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61341</v>
      </c>
      <c r="C7" s="10">
        <f>C8+C11</f>
        <v>77518</v>
      </c>
      <c r="D7" s="10">
        <f aca="true" t="shared" si="0" ref="D7:K7">D8+D11</f>
        <v>219726</v>
      </c>
      <c r="E7" s="10">
        <f t="shared" si="0"/>
        <v>191540</v>
      </c>
      <c r="F7" s="10">
        <f t="shared" si="0"/>
        <v>194416</v>
      </c>
      <c r="G7" s="10">
        <f t="shared" si="0"/>
        <v>101695</v>
      </c>
      <c r="H7" s="10">
        <f t="shared" si="0"/>
        <v>52177</v>
      </c>
      <c r="I7" s="10">
        <f t="shared" si="0"/>
        <v>92981</v>
      </c>
      <c r="J7" s="10">
        <f t="shared" si="0"/>
        <v>75586</v>
      </c>
      <c r="K7" s="10">
        <f t="shared" si="0"/>
        <v>154246</v>
      </c>
      <c r="L7" s="10">
        <f>SUM(B7:K7)</f>
        <v>1221226</v>
      </c>
      <c r="M7" s="11"/>
    </row>
    <row r="8" spans="1:13" ht="17.25" customHeight="1">
      <c r="A8" s="12" t="s">
        <v>18</v>
      </c>
      <c r="B8" s="13">
        <f>B9+B10</f>
        <v>4468</v>
      </c>
      <c r="C8" s="13">
        <f aca="true" t="shared" si="1" ref="C8:K8">C9+C10</f>
        <v>5636</v>
      </c>
      <c r="D8" s="13">
        <f t="shared" si="1"/>
        <v>15453</v>
      </c>
      <c r="E8" s="13">
        <f t="shared" si="1"/>
        <v>12421</v>
      </c>
      <c r="F8" s="13">
        <f t="shared" si="1"/>
        <v>12264</v>
      </c>
      <c r="G8" s="13">
        <f t="shared" si="1"/>
        <v>7435</v>
      </c>
      <c r="H8" s="13">
        <f t="shared" si="1"/>
        <v>3571</v>
      </c>
      <c r="I8" s="13">
        <f t="shared" si="1"/>
        <v>4518</v>
      </c>
      <c r="J8" s="13">
        <f t="shared" si="1"/>
        <v>4351</v>
      </c>
      <c r="K8" s="13">
        <f t="shared" si="1"/>
        <v>9464</v>
      </c>
      <c r="L8" s="13">
        <f>SUM(B8:K8)</f>
        <v>79581</v>
      </c>
      <c r="M8"/>
    </row>
    <row r="9" spans="1:13" ht="17.25" customHeight="1">
      <c r="A9" s="14" t="s">
        <v>19</v>
      </c>
      <c r="B9" s="15">
        <v>4468</v>
      </c>
      <c r="C9" s="15">
        <v>5636</v>
      </c>
      <c r="D9" s="15">
        <v>15453</v>
      </c>
      <c r="E9" s="15">
        <v>12421</v>
      </c>
      <c r="F9" s="15">
        <v>12264</v>
      </c>
      <c r="G9" s="15">
        <v>7435</v>
      </c>
      <c r="H9" s="15">
        <v>3567</v>
      </c>
      <c r="I9" s="15">
        <v>4518</v>
      </c>
      <c r="J9" s="15">
        <v>4351</v>
      </c>
      <c r="K9" s="15">
        <v>9464</v>
      </c>
      <c r="L9" s="13">
        <f>SUM(B9:K9)</f>
        <v>79577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56873</v>
      </c>
      <c r="C11" s="15">
        <v>71882</v>
      </c>
      <c r="D11" s="15">
        <v>204273</v>
      </c>
      <c r="E11" s="15">
        <v>179119</v>
      </c>
      <c r="F11" s="15">
        <v>182152</v>
      </c>
      <c r="G11" s="15">
        <v>94260</v>
      </c>
      <c r="H11" s="15">
        <v>48606</v>
      </c>
      <c r="I11" s="15">
        <v>88463</v>
      </c>
      <c r="J11" s="15">
        <v>71235</v>
      </c>
      <c r="K11" s="15">
        <v>144782</v>
      </c>
      <c r="L11" s="13">
        <f>SUM(B11:K11)</f>
        <v>1141645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1.348586300644297</v>
      </c>
      <c r="C15" s="22">
        <v>1.589525618678021</v>
      </c>
      <c r="D15" s="22">
        <v>1.545474904104439</v>
      </c>
      <c r="E15" s="22">
        <v>1.406188045895889</v>
      </c>
      <c r="F15" s="22">
        <v>1.679672319089231</v>
      </c>
      <c r="G15" s="22">
        <v>1.603256919396604</v>
      </c>
      <c r="H15" s="22">
        <v>1.618904954332489</v>
      </c>
      <c r="I15" s="22">
        <v>1.464243853306674</v>
      </c>
      <c r="J15" s="22">
        <v>1.869745697446898</v>
      </c>
      <c r="K15" s="22">
        <v>1.405568257132016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483286.58999999997</v>
      </c>
      <c r="C17" s="25">
        <f aca="true" t="shared" si="2" ref="C17:K17">C18+C19+C20+C21+C22+C23+C24</f>
        <v>383433.99999999994</v>
      </c>
      <c r="D17" s="25">
        <f t="shared" si="2"/>
        <v>1266199.75</v>
      </c>
      <c r="E17" s="25">
        <f t="shared" si="2"/>
        <v>1009482.95</v>
      </c>
      <c r="F17" s="25">
        <f t="shared" si="2"/>
        <v>1093132.41</v>
      </c>
      <c r="G17" s="25">
        <f t="shared" si="2"/>
        <v>602597.46</v>
      </c>
      <c r="H17" s="25">
        <f t="shared" si="2"/>
        <v>346585.08</v>
      </c>
      <c r="I17" s="25">
        <f t="shared" si="2"/>
        <v>452180.87</v>
      </c>
      <c r="J17" s="25">
        <f t="shared" si="2"/>
        <v>511120.5</v>
      </c>
      <c r="K17" s="25">
        <f t="shared" si="2"/>
        <v>641197.36</v>
      </c>
      <c r="L17" s="25">
        <f>L18+L19+L20+L21+L22+L23+L24</f>
        <v>6789216.97</v>
      </c>
      <c r="M17"/>
    </row>
    <row r="18" spans="1:13" ht="17.25" customHeight="1">
      <c r="A18" s="26" t="s">
        <v>24</v>
      </c>
      <c r="B18" s="33">
        <f aca="true" t="shared" si="3" ref="B18:K18">ROUND(B13*B7,2)</f>
        <v>356274.66</v>
      </c>
      <c r="C18" s="33">
        <f t="shared" si="3"/>
        <v>237305.85</v>
      </c>
      <c r="D18" s="33">
        <f t="shared" si="3"/>
        <v>801077.05</v>
      </c>
      <c r="E18" s="33">
        <f t="shared" si="3"/>
        <v>706207.98</v>
      </c>
      <c r="F18" s="33">
        <f t="shared" si="3"/>
        <v>634534.94</v>
      </c>
      <c r="G18" s="33">
        <f t="shared" si="3"/>
        <v>364729.12</v>
      </c>
      <c r="H18" s="33">
        <f t="shared" si="3"/>
        <v>206182.63</v>
      </c>
      <c r="I18" s="33">
        <f t="shared" si="3"/>
        <v>305172.94</v>
      </c>
      <c r="J18" s="33">
        <f t="shared" si="3"/>
        <v>267113.37</v>
      </c>
      <c r="K18" s="33">
        <f t="shared" si="3"/>
        <v>445045.98</v>
      </c>
      <c r="L18" s="33">
        <f aca="true" t="shared" si="4" ref="L18:L24">SUM(B18:K18)</f>
        <v>4323644.52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124192.47</v>
      </c>
      <c r="C19" s="33">
        <f t="shared" si="5"/>
        <v>139897.88</v>
      </c>
      <c r="D19" s="33">
        <f t="shared" si="5"/>
        <v>436967.43</v>
      </c>
      <c r="E19" s="33">
        <f t="shared" si="5"/>
        <v>286853.24</v>
      </c>
      <c r="F19" s="33">
        <f t="shared" si="5"/>
        <v>431275.83</v>
      </c>
      <c r="G19" s="33">
        <f t="shared" si="5"/>
        <v>220025.37</v>
      </c>
      <c r="H19" s="33">
        <f t="shared" si="5"/>
        <v>127607.45</v>
      </c>
      <c r="I19" s="33">
        <f t="shared" si="5"/>
        <v>141674.66</v>
      </c>
      <c r="J19" s="33">
        <f t="shared" si="5"/>
        <v>232320.7</v>
      </c>
      <c r="K19" s="33">
        <f t="shared" si="5"/>
        <v>180496.52</v>
      </c>
      <c r="L19" s="33">
        <f t="shared" si="4"/>
        <v>2321311.5500000003</v>
      </c>
      <c r="M19"/>
    </row>
    <row r="20" spans="1:13" ht="17.25" customHeight="1">
      <c r="A20" s="27" t="s">
        <v>26</v>
      </c>
      <c r="B20" s="33">
        <v>1478.23</v>
      </c>
      <c r="C20" s="33">
        <v>4889.04</v>
      </c>
      <c r="D20" s="33">
        <v>25472.81</v>
      </c>
      <c r="E20" s="33">
        <v>18700.55</v>
      </c>
      <c r="F20" s="33">
        <v>25980.41</v>
      </c>
      <c r="G20" s="33">
        <v>17842.97</v>
      </c>
      <c r="H20" s="33">
        <v>11453.77</v>
      </c>
      <c r="I20" s="33">
        <v>4318.65</v>
      </c>
      <c r="J20" s="33">
        <v>9003.97</v>
      </c>
      <c r="K20" s="33">
        <v>12972.4</v>
      </c>
      <c r="L20" s="33">
        <f t="shared" si="4"/>
        <v>132112.80000000002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-632.25</v>
      </c>
      <c r="F23" s="33">
        <v>0</v>
      </c>
      <c r="G23" s="33">
        <v>0</v>
      </c>
      <c r="H23" s="33">
        <v>0</v>
      </c>
      <c r="I23" s="33">
        <v>-326.61</v>
      </c>
      <c r="J23" s="33">
        <v>0</v>
      </c>
      <c r="K23" s="33">
        <v>0</v>
      </c>
      <c r="L23" s="33">
        <f t="shared" si="4"/>
        <v>-958.86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-321005.27</v>
      </c>
      <c r="C27" s="33">
        <f t="shared" si="6"/>
        <v>-25287.050000000003</v>
      </c>
      <c r="D27" s="33">
        <f t="shared" si="6"/>
        <v>-68556.59</v>
      </c>
      <c r="E27" s="33">
        <f t="shared" si="6"/>
        <v>-59908.51</v>
      </c>
      <c r="F27" s="33">
        <f t="shared" si="6"/>
        <v>-53961.6</v>
      </c>
      <c r="G27" s="33">
        <f t="shared" si="6"/>
        <v>-32171.95</v>
      </c>
      <c r="H27" s="33">
        <f t="shared" si="6"/>
        <v>-23109.789999999997</v>
      </c>
      <c r="I27" s="33">
        <f t="shared" si="6"/>
        <v>-27261.739999999998</v>
      </c>
      <c r="J27" s="33">
        <f t="shared" si="6"/>
        <v>-18911.63</v>
      </c>
      <c r="K27" s="33">
        <f t="shared" si="6"/>
        <v>-41981.09</v>
      </c>
      <c r="L27" s="33">
        <f aca="true" t="shared" si="7" ref="L27:L33">SUM(B27:K27)</f>
        <v>-672155.22</v>
      </c>
      <c r="M27"/>
    </row>
    <row r="28" spans="1:13" ht="18.75" customHeight="1">
      <c r="A28" s="27" t="s">
        <v>30</v>
      </c>
      <c r="B28" s="33">
        <f>B29+B30+B31+B32</f>
        <v>-19659.2</v>
      </c>
      <c r="C28" s="33">
        <f aca="true" t="shared" si="8" ref="C28:K28">C29+C30+C31+C32</f>
        <v>-24798.4</v>
      </c>
      <c r="D28" s="33">
        <f t="shared" si="8"/>
        <v>-67993.2</v>
      </c>
      <c r="E28" s="33">
        <f t="shared" si="8"/>
        <v>-54652.4</v>
      </c>
      <c r="F28" s="33">
        <f t="shared" si="8"/>
        <v>-53961.6</v>
      </c>
      <c r="G28" s="33">
        <f t="shared" si="8"/>
        <v>-32714</v>
      </c>
      <c r="H28" s="33">
        <f t="shared" si="8"/>
        <v>-15694.8</v>
      </c>
      <c r="I28" s="33">
        <f t="shared" si="8"/>
        <v>-27192.28</v>
      </c>
      <c r="J28" s="33">
        <f t="shared" si="8"/>
        <v>-19144.4</v>
      </c>
      <c r="K28" s="33">
        <f t="shared" si="8"/>
        <v>-41641.6</v>
      </c>
      <c r="L28" s="33">
        <f t="shared" si="7"/>
        <v>-357451.88</v>
      </c>
      <c r="M28"/>
    </row>
    <row r="29" spans="1:13" s="36" customFormat="1" ht="18.75" customHeight="1">
      <c r="A29" s="34" t="s">
        <v>57</v>
      </c>
      <c r="B29" s="33">
        <f>-ROUND((B9)*$E$3,2)</f>
        <v>-19659.2</v>
      </c>
      <c r="C29" s="33">
        <f aca="true" t="shared" si="9" ref="C29:K29">-ROUND((C9)*$E$3,2)</f>
        <v>-24798.4</v>
      </c>
      <c r="D29" s="33">
        <f t="shared" si="9"/>
        <v>-67993.2</v>
      </c>
      <c r="E29" s="33">
        <f t="shared" si="9"/>
        <v>-54652.4</v>
      </c>
      <c r="F29" s="33">
        <f t="shared" si="9"/>
        <v>-53961.6</v>
      </c>
      <c r="G29" s="33">
        <f t="shared" si="9"/>
        <v>-32714</v>
      </c>
      <c r="H29" s="33">
        <f t="shared" si="9"/>
        <v>-15694.8</v>
      </c>
      <c r="I29" s="33">
        <f t="shared" si="9"/>
        <v>-19879.2</v>
      </c>
      <c r="J29" s="33">
        <f t="shared" si="9"/>
        <v>-19144.4</v>
      </c>
      <c r="K29" s="33">
        <f t="shared" si="9"/>
        <v>-41641.6</v>
      </c>
      <c r="L29" s="33">
        <f t="shared" si="7"/>
        <v>-350138.80000000005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-101.37</v>
      </c>
      <c r="J31" s="17">
        <v>0</v>
      </c>
      <c r="K31" s="17">
        <v>0</v>
      </c>
      <c r="L31" s="33">
        <f t="shared" si="7"/>
        <v>-101.37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-7211.71</v>
      </c>
      <c r="J32" s="17">
        <v>0</v>
      </c>
      <c r="K32" s="17">
        <v>0</v>
      </c>
      <c r="L32" s="33">
        <f t="shared" si="7"/>
        <v>-7211.71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-281350.67</v>
      </c>
      <c r="C46" s="33">
        <v>-488.65</v>
      </c>
      <c r="D46" s="33">
        <v>-563.39</v>
      </c>
      <c r="E46" s="33">
        <v>-695.56</v>
      </c>
      <c r="F46" s="17">
        <v>0</v>
      </c>
      <c r="G46" s="33">
        <v>542.05</v>
      </c>
      <c r="H46" s="33">
        <v>422.97</v>
      </c>
      <c r="I46" s="33">
        <v>-69.46</v>
      </c>
      <c r="J46" s="33">
        <v>232.77</v>
      </c>
      <c r="K46" s="33">
        <v>-339.49</v>
      </c>
      <c r="L46" s="33">
        <f t="shared" si="11"/>
        <v>-282309.43000000005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162281.31999999995</v>
      </c>
      <c r="C48" s="41">
        <f aca="true" t="shared" si="12" ref="C48:K48">IF(C17+C27+C40+C49&lt;0,0,C17+C27+C49)</f>
        <v>358146.94999999995</v>
      </c>
      <c r="D48" s="41">
        <f t="shared" si="12"/>
        <v>1197643.16</v>
      </c>
      <c r="E48" s="41">
        <f t="shared" si="12"/>
        <v>949574.44</v>
      </c>
      <c r="F48" s="41">
        <f t="shared" si="12"/>
        <v>1039170.8099999999</v>
      </c>
      <c r="G48" s="41">
        <f t="shared" si="12"/>
        <v>570425.51</v>
      </c>
      <c r="H48" s="41">
        <f t="shared" si="12"/>
        <v>323475.29000000004</v>
      </c>
      <c r="I48" s="41">
        <f t="shared" si="12"/>
        <v>424919.13</v>
      </c>
      <c r="J48" s="41">
        <f t="shared" si="12"/>
        <v>492208.87</v>
      </c>
      <c r="K48" s="41">
        <f t="shared" si="12"/>
        <v>599216.27</v>
      </c>
      <c r="L48" s="42">
        <f>SUM(B48:K48)</f>
        <v>6117061.75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162281.32</v>
      </c>
      <c r="C54" s="41">
        <f aca="true" t="shared" si="14" ref="C54:J54">SUM(C55:C66)</f>
        <v>358146.95</v>
      </c>
      <c r="D54" s="41">
        <f t="shared" si="14"/>
        <v>1197643.16</v>
      </c>
      <c r="E54" s="41">
        <f t="shared" si="14"/>
        <v>949574.44</v>
      </c>
      <c r="F54" s="41">
        <f t="shared" si="14"/>
        <v>1039170.82</v>
      </c>
      <c r="G54" s="41">
        <f t="shared" si="14"/>
        <v>570425.51</v>
      </c>
      <c r="H54" s="41">
        <f t="shared" si="14"/>
        <v>323475.32</v>
      </c>
      <c r="I54" s="41">
        <f>SUM(I55:I69)</f>
        <v>424919.13</v>
      </c>
      <c r="J54" s="41">
        <f t="shared" si="14"/>
        <v>492208.87</v>
      </c>
      <c r="K54" s="41">
        <f>SUM(K55:K68)</f>
        <v>599216.28</v>
      </c>
      <c r="L54" s="46">
        <f>SUM(B54:K54)</f>
        <v>6117061.800000001</v>
      </c>
      <c r="M54" s="40"/>
    </row>
    <row r="55" spans="1:13" ht="18.75" customHeight="1">
      <c r="A55" s="47" t="s">
        <v>50</v>
      </c>
      <c r="B55" s="48">
        <v>162281.32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162281.32</v>
      </c>
      <c r="M55" s="40"/>
    </row>
    <row r="56" spans="1:12" ht="18.75" customHeight="1">
      <c r="A56" s="47" t="s">
        <v>60</v>
      </c>
      <c r="B56" s="17">
        <v>0</v>
      </c>
      <c r="C56" s="48">
        <v>312984.62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312984.62</v>
      </c>
    </row>
    <row r="57" spans="1:12" ht="18.75" customHeight="1">
      <c r="A57" s="47" t="s">
        <v>61</v>
      </c>
      <c r="B57" s="17">
        <v>0</v>
      </c>
      <c r="C57" s="48">
        <v>45162.33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45162.33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1197643.16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1197643.16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949574.44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949574.44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1039170.82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1039170.82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570425.51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570425.51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323475.32</v>
      </c>
      <c r="I62" s="17">
        <v>0</v>
      </c>
      <c r="J62" s="17">
        <v>0</v>
      </c>
      <c r="K62" s="17">
        <v>0</v>
      </c>
      <c r="L62" s="46">
        <f t="shared" si="15"/>
        <v>323475.32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492208.87</v>
      </c>
      <c r="K64" s="17">
        <v>0</v>
      </c>
      <c r="L64" s="46">
        <f t="shared" si="15"/>
        <v>492208.87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334842.06</v>
      </c>
      <c r="L65" s="46">
        <f t="shared" si="15"/>
        <v>334842.06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264374.22</v>
      </c>
      <c r="L66" s="46">
        <f t="shared" si="15"/>
        <v>264374.22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424919.13</v>
      </c>
      <c r="J69" s="52">
        <v>0</v>
      </c>
      <c r="K69" s="52">
        <v>0</v>
      </c>
      <c r="L69" s="51">
        <f>SUM(B69:K69)</f>
        <v>424919.13</v>
      </c>
    </row>
    <row r="70" spans="1:12" ht="18" customHeight="1">
      <c r="A70" s="53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 t="s">
        <v>79</v>
      </c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2021-05-27T18:43:11Z</dcterms:modified>
  <cp:category/>
  <cp:version/>
  <cp:contentType/>
  <cp:contentStatus/>
</cp:coreProperties>
</file>