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'!$A$1:$K$66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<sst xmlns="http://schemas.openxmlformats.org/spreadsheetml/2006/main" count="74" uniqueCount="73">
  <si>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</si>
  <si>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</si>
  <si>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</si>
  <si>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</si>
  <si>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</si>
  <si>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</si>
  <si>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</si>
  <si>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</si>
  <si>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</si>
  <si>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</si>
  <si>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</si>
  <si>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</si>
  <si>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</si>
  <si>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</si>
  <si>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</si>
  <si>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</si>
  <si>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</si>
  <si>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</si>
  <si>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</si>
  <si>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</si>
  <si>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</si>
  <si>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</si>
  <si>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</si>
  <si>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</si>
  <si>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</si>
  <si>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</si>
  <si>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</si>
  <si>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</si>
  <si>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</si>
  <si>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</si>
  <si>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</si>
  <si>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</si>
  <si>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</si>
  <si>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</si>
  <si>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</si>
  <si>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</si>
  <si>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</si>
  <si>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</si>
  <si>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</si>
  <si>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</si>
  <si>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</si>
  <si>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</si>
  <si>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</si>
  <si>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</si>
  <si>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</si>
  <si>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</si>
  <si>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</si>
  <si>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</si>
  <si>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</si>
  <si>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</si>
  <si>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</si>
  <si>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</si>
  <si>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</si>
  <si>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</si>
  <si>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</si>
  <si>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</si>
  <si>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</si>
  <si>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</si>
  <si>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</si>
  <si>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</si>
  <si>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</si>
  <si>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</si>
  <si>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</si>
  <si>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</si>
  <si>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</si>
  <si>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</si>
  <si>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</si>
  <si>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</si>
  <si>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</si>
  <si>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4.6. Valor Frota Não Disponibilizada</t>
  </si>
  <si>
    <t>4.7. Ajuste Frota Operante</t>
  </si>
  <si>
    <t>4. Remuneração Bruta do Operador (4.1 + 4.2 + 4.3 + 4.4 + 4.5 + 4.6 + 4.7)</t>
  </si>
  <si>
    <t>OPERAÇÃO 02/06/21 - VENCIMENTO 10/06/21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</si>
</sst>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72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52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51</v>
      </c>
      <c r="B4" s="59" t="s">
        <v>50</v>
      </c>
      <c r="C4" s="60"/>
      <c r="D4" s="60"/>
      <c r="E4" s="60"/>
      <c r="F4" s="60"/>
      <c r="G4" s="60"/>
      <c r="H4" s="60"/>
      <c r="I4" s="60"/>
      <c r="J4" s="60"/>
      <c r="K4" s="58" t="s">
        <v>49</v>
      </c>
    </row>
    <row r="5" spans="1:11" ht="43.5" customHeight="1">
      <c r="A5" s="58"/>
      <c r="B5" s="49" t="s">
        <v>62</v>
      </c>
      <c r="C5" s="49" t="s">
        <v>48</v>
      </c>
      <c r="D5" s="50" t="s">
        <v>63</v>
      </c>
      <c r="E5" s="50" t="s">
        <v>64</v>
      </c>
      <c r="F5" s="50" t="s">
        <v>65</v>
      </c>
      <c r="G5" s="49" t="s">
        <v>66</v>
      </c>
      <c r="H5" s="50" t="s">
        <v>63</v>
      </c>
      <c r="I5" s="49" t="s">
        <v>47</v>
      </c>
      <c r="J5" s="49" t="s">
        <v>67</v>
      </c>
      <c r="K5" s="58"/>
    </row>
    <row r="6" spans="1:11" ht="18.75" customHeight="1">
      <c r="A6" s="58"/>
      <c r="B6" s="48" t="s">
        <v>46</v>
      </c>
      <c r="C6" s="48" t="s">
        <v>45</v>
      </c>
      <c r="D6" s="48" t="s">
        <v>44</v>
      </c>
      <c r="E6" s="48" t="s">
        <v>43</v>
      </c>
      <c r="F6" s="48" t="s">
        <v>42</v>
      </c>
      <c r="G6" s="48" t="s">
        <v>41</v>
      </c>
      <c r="H6" s="48" t="s">
        <v>40</v>
      </c>
      <c r="I6" s="48" t="s">
        <v>39</v>
      </c>
      <c r="J6" s="48" t="s">
        <v>38</v>
      </c>
      <c r="K6" s="58"/>
    </row>
    <row r="7" spans="1:14" ht="16.5" customHeight="1">
      <c r="A7" s="13" t="s">
        <v>37</v>
      </c>
      <c r="B7" s="47">
        <f aca="true" t="shared" si="0" ref="B7:K7">B8+B11</f>
        <v>241862</v>
      </c>
      <c r="C7" s="47">
        <f t="shared" si="0"/>
        <v>207519</v>
      </c>
      <c r="D7" s="47">
        <f t="shared" si="0"/>
        <v>275954</v>
      </c>
      <c r="E7" s="47">
        <f t="shared" si="0"/>
        <v>140628</v>
      </c>
      <c r="F7" s="47">
        <f t="shared" si="0"/>
        <v>162921</v>
      </c>
      <c r="G7" s="47">
        <f t="shared" si="0"/>
        <v>187377</v>
      </c>
      <c r="H7" s="47">
        <f t="shared" si="0"/>
        <v>212943</v>
      </c>
      <c r="I7" s="47">
        <f t="shared" si="0"/>
        <v>275022</v>
      </c>
      <c r="J7" s="47">
        <f t="shared" si="0"/>
        <v>84112</v>
      </c>
      <c r="K7" s="47">
        <f t="shared" si="0"/>
        <v>1788338</v>
      </c>
      <c r="L7" s="46"/>
      <c r="M7"/>
      <c r="N7"/>
    </row>
    <row r="8" spans="1:14" ht="16.5" customHeight="1">
      <c r="A8" s="44" t="s">
        <v>36</v>
      </c>
      <c r="B8" s="45">
        <f aca="true" t="shared" si="1" ref="B8:J8">+B9+B10</f>
        <v>14666</v>
      </c>
      <c r="C8" s="45">
        <f t="shared" si="1"/>
        <v>14517</v>
      </c>
      <c r="D8" s="45">
        <f t="shared" si="1"/>
        <v>15562</v>
      </c>
      <c r="E8" s="45">
        <f t="shared" si="1"/>
        <v>9303</v>
      </c>
      <c r="F8" s="45">
        <f t="shared" si="1"/>
        <v>10877</v>
      </c>
      <c r="G8" s="45">
        <f t="shared" si="1"/>
        <v>6633</v>
      </c>
      <c r="H8" s="45">
        <f t="shared" si="1"/>
        <v>6040</v>
      </c>
      <c r="I8" s="45">
        <f t="shared" si="1"/>
        <v>15147</v>
      </c>
      <c r="J8" s="45">
        <f t="shared" si="1"/>
        <v>2606</v>
      </c>
      <c r="K8" s="38">
        <f>SUM(B8:J8)</f>
        <v>95351</v>
      </c>
      <c r="L8"/>
      <c r="M8"/>
      <c r="N8"/>
    </row>
    <row r="9" spans="1:14" ht="16.5" customHeight="1">
      <c r="A9" s="22" t="s">
        <v>35</v>
      </c>
      <c r="B9" s="45">
        <v>14652</v>
      </c>
      <c r="C9" s="45">
        <v>14515</v>
      </c>
      <c r="D9" s="45">
        <v>15556</v>
      </c>
      <c r="E9" s="45">
        <v>9259</v>
      </c>
      <c r="F9" s="45">
        <v>10873</v>
      </c>
      <c r="G9" s="45">
        <v>6632</v>
      </c>
      <c r="H9" s="45">
        <v>6040</v>
      </c>
      <c r="I9" s="45">
        <v>15125</v>
      </c>
      <c r="J9" s="45">
        <v>2606</v>
      </c>
      <c r="K9" s="38">
        <f>SUM(B9:J9)</f>
        <v>95258</v>
      </c>
      <c r="L9"/>
      <c r="M9"/>
      <c r="N9"/>
    </row>
    <row r="10" spans="1:14" ht="16.5" customHeight="1">
      <c r="A10" s="22" t="s">
        <v>34</v>
      </c>
      <c r="B10" s="45">
        <v>14</v>
      </c>
      <c r="C10" s="45">
        <v>2</v>
      </c>
      <c r="D10" s="45">
        <v>6</v>
      </c>
      <c r="E10" s="45">
        <v>44</v>
      </c>
      <c r="F10" s="45">
        <v>4</v>
      </c>
      <c r="G10" s="45">
        <v>1</v>
      </c>
      <c r="H10" s="45">
        <v>0</v>
      </c>
      <c r="I10" s="45">
        <v>22</v>
      </c>
      <c r="J10" s="45">
        <v>0</v>
      </c>
      <c r="K10" s="38">
        <f>SUM(B10:J10)</f>
        <v>93</v>
      </c>
      <c r="L10"/>
      <c r="M10"/>
      <c r="N10"/>
    </row>
    <row r="11" spans="1:14" ht="16.5" customHeight="1">
      <c r="A11" s="44" t="s">
        <v>33</v>
      </c>
      <c r="B11" s="43">
        <v>227196</v>
      </c>
      <c r="C11" s="43">
        <v>193002</v>
      </c>
      <c r="D11" s="43">
        <v>260392</v>
      </c>
      <c r="E11" s="43">
        <v>131325</v>
      </c>
      <c r="F11" s="43">
        <v>152044</v>
      </c>
      <c r="G11" s="43">
        <v>180744</v>
      </c>
      <c r="H11" s="43">
        <v>206903</v>
      </c>
      <c r="I11" s="43">
        <v>259875</v>
      </c>
      <c r="J11" s="43">
        <v>81506</v>
      </c>
      <c r="K11" s="38">
        <f>SUM(B11:J11)</f>
        <v>1692987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32</v>
      </c>
      <c r="B13" s="42">
        <v>3.3566</v>
      </c>
      <c r="C13" s="42">
        <v>3.6846</v>
      </c>
      <c r="D13" s="42">
        <v>4.0815</v>
      </c>
      <c r="E13" s="42">
        <v>3.5534</v>
      </c>
      <c r="F13" s="42">
        <v>3.7578</v>
      </c>
      <c r="G13" s="42">
        <v>3.7995</v>
      </c>
      <c r="H13" s="42">
        <v>3.0287</v>
      </c>
      <c r="I13" s="42">
        <v>3.0573</v>
      </c>
      <c r="J13" s="42">
        <v>3.4639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31</v>
      </c>
      <c r="B15" s="39">
        <v>1.53331991931498</v>
      </c>
      <c r="C15" s="39">
        <v>1.542713409192299</v>
      </c>
      <c r="D15" s="39">
        <v>1.235576221830275</v>
      </c>
      <c r="E15" s="39">
        <v>1.641840389674447</v>
      </c>
      <c r="F15" s="39">
        <v>1.421870344022398</v>
      </c>
      <c r="G15" s="39">
        <v>1.36111392838184</v>
      </c>
      <c r="H15" s="39">
        <v>1.336147956340598</v>
      </c>
      <c r="I15" s="39">
        <v>1.376801383964136</v>
      </c>
      <c r="J15" s="39">
        <v>1.486822434968652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71</v>
      </c>
      <c r="B17" s="36">
        <f>B18+B19+B20+B21+B22+B23+B24</f>
        <v>1278571.5699999998</v>
      </c>
      <c r="C17" s="36">
        <f aca="true" t="shared" si="2" ref="C17:J17">C18+C19+C20+C21+C22+C23+C24</f>
        <v>1208485.2499999998</v>
      </c>
      <c r="D17" s="36">
        <f t="shared" si="2"/>
        <v>1411879.22</v>
      </c>
      <c r="E17" s="36">
        <f t="shared" si="2"/>
        <v>843828</v>
      </c>
      <c r="F17" s="36">
        <f t="shared" si="2"/>
        <v>893463.51</v>
      </c>
      <c r="G17" s="36">
        <f t="shared" si="2"/>
        <v>987961.82</v>
      </c>
      <c r="H17" s="36">
        <f t="shared" si="2"/>
        <v>879441.0900000001</v>
      </c>
      <c r="I17" s="36">
        <f t="shared" si="2"/>
        <v>1203535.17</v>
      </c>
      <c r="J17" s="36">
        <f t="shared" si="2"/>
        <v>440266.85</v>
      </c>
      <c r="K17" s="36">
        <f aca="true" t="shared" si="3" ref="K17:K24">SUM(B17:J17)</f>
        <v>9147432.479999999</v>
      </c>
      <c r="L17"/>
      <c r="M17"/>
      <c r="N17"/>
    </row>
    <row r="18" spans="1:14" ht="16.5" customHeight="1">
      <c r="A18" s="35" t="s">
        <v>30</v>
      </c>
      <c r="B18" s="30">
        <f aca="true" t="shared" si="4" ref="B18:J18">ROUND(B13*B7,2)</f>
        <v>811833.99</v>
      </c>
      <c r="C18" s="30">
        <f t="shared" si="4"/>
        <v>764624.51</v>
      </c>
      <c r="D18" s="30">
        <f t="shared" si="4"/>
        <v>1126306.25</v>
      </c>
      <c r="E18" s="30">
        <f t="shared" si="4"/>
        <v>499707.54</v>
      </c>
      <c r="F18" s="30">
        <f t="shared" si="4"/>
        <v>612224.53</v>
      </c>
      <c r="G18" s="30">
        <f t="shared" si="4"/>
        <v>711938.91</v>
      </c>
      <c r="H18" s="30">
        <f t="shared" si="4"/>
        <v>644940.46</v>
      </c>
      <c r="I18" s="30">
        <f t="shared" si="4"/>
        <v>840824.76</v>
      </c>
      <c r="J18" s="30">
        <f t="shared" si="4"/>
        <v>291355.56</v>
      </c>
      <c r="K18" s="30">
        <f t="shared" si="3"/>
        <v>6303756.51</v>
      </c>
      <c r="L18"/>
      <c r="M18"/>
      <c r="N18"/>
    </row>
    <row r="19" spans="1:14" ht="16.5" customHeight="1">
      <c r="A19" s="18" t="s">
        <v>29</v>
      </c>
      <c r="B19" s="30">
        <f aca="true" t="shared" si="5" ref="B19:J19">IF(B15&lt;&gt;0,ROUND((B15-1)*B18,2),0)</f>
        <v>432967.24</v>
      </c>
      <c r="C19" s="30">
        <f t="shared" si="5"/>
        <v>414971.97</v>
      </c>
      <c r="D19" s="30">
        <f t="shared" si="5"/>
        <v>265330.97</v>
      </c>
      <c r="E19" s="30">
        <f t="shared" si="5"/>
        <v>320732.48</v>
      </c>
      <c r="F19" s="30">
        <f t="shared" si="5"/>
        <v>258279.37</v>
      </c>
      <c r="G19" s="30">
        <f t="shared" si="5"/>
        <v>257091.06</v>
      </c>
      <c r="H19" s="30">
        <f t="shared" si="5"/>
        <v>216795.42</v>
      </c>
      <c r="I19" s="30">
        <f t="shared" si="5"/>
        <v>316823.93</v>
      </c>
      <c r="J19" s="30">
        <f t="shared" si="5"/>
        <v>141838.42</v>
      </c>
      <c r="K19" s="30">
        <f t="shared" si="3"/>
        <v>2624830.86</v>
      </c>
      <c r="L19"/>
      <c r="M19"/>
      <c r="N19"/>
    </row>
    <row r="20" spans="1:14" ht="16.5" customHeight="1">
      <c r="A20" s="18" t="s">
        <v>28</v>
      </c>
      <c r="B20" s="30">
        <v>32384.4</v>
      </c>
      <c r="C20" s="30">
        <v>26116.89</v>
      </c>
      <c r="D20" s="30">
        <v>20817.24</v>
      </c>
      <c r="E20" s="30">
        <v>20616.1</v>
      </c>
      <c r="F20" s="30">
        <v>21573.67</v>
      </c>
      <c r="G20" s="30">
        <v>17885.6</v>
      </c>
      <c r="H20" s="30">
        <v>23246.53</v>
      </c>
      <c r="I20" s="30">
        <v>43114.6</v>
      </c>
      <c r="J20" s="30">
        <v>11503.73</v>
      </c>
      <c r="K20" s="30">
        <f t="shared" si="3"/>
        <v>217258.76</v>
      </c>
      <c r="L20"/>
      <c r="M20"/>
      <c r="N20"/>
    </row>
    <row r="21" spans="1:14" ht="16.5" customHeight="1">
      <c r="A21" s="18" t="s">
        <v>27</v>
      </c>
      <c r="B21" s="30">
        <v>1385.94</v>
      </c>
      <c r="C21" s="34">
        <v>2771.88</v>
      </c>
      <c r="D21" s="34">
        <v>4157.82</v>
      </c>
      <c r="E21" s="30">
        <v>2771.88</v>
      </c>
      <c r="F21" s="30">
        <v>1385.94</v>
      </c>
      <c r="G21" s="34">
        <v>1385.94</v>
      </c>
      <c r="H21" s="34">
        <v>2771.88</v>
      </c>
      <c r="I21" s="34">
        <v>2771.88</v>
      </c>
      <c r="J21" s="34">
        <v>1385.94</v>
      </c>
      <c r="K21" s="30">
        <f t="shared" si="3"/>
        <v>20789.100000000002</v>
      </c>
      <c r="L21"/>
      <c r="M21"/>
      <c r="N21"/>
    </row>
    <row r="22" spans="1:14" ht="16.5" customHeight="1">
      <c r="A22" s="18" t="s">
        <v>26</v>
      </c>
      <c r="B22" s="30">
        <v>0</v>
      </c>
      <c r="C22" s="30">
        <v>0</v>
      </c>
      <c r="D22" s="30">
        <v>-4733.06</v>
      </c>
      <c r="E22" s="30">
        <v>0</v>
      </c>
      <c r="F22" s="30">
        <v>0</v>
      </c>
      <c r="G22" s="30">
        <v>0</v>
      </c>
      <c r="H22" s="30">
        <v>-8313.2</v>
      </c>
      <c r="I22" s="30">
        <v>0</v>
      </c>
      <c r="J22" s="30">
        <v>-5816.8</v>
      </c>
      <c r="K22" s="30">
        <f t="shared" si="3"/>
        <v>-18863.06</v>
      </c>
      <c r="L22"/>
      <c r="M22"/>
      <c r="N22"/>
    </row>
    <row r="23" spans="1:14" ht="16.5" customHeight="1">
      <c r="A23" s="18" t="s">
        <v>69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-339.69</v>
      </c>
      <c r="H23" s="30">
        <v>0</v>
      </c>
      <c r="I23" s="30">
        <v>0</v>
      </c>
      <c r="J23" s="30">
        <v>0</v>
      </c>
      <c r="K23" s="30">
        <f t="shared" si="3"/>
        <v>-339.69</v>
      </c>
      <c r="L23"/>
      <c r="M23"/>
      <c r="N23"/>
    </row>
    <row r="24" spans="1:14" ht="16.5" customHeight="1">
      <c r="A24" s="18" t="s">
        <v>70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f t="shared" si="3"/>
        <v>0</v>
      </c>
      <c r="L24"/>
      <c r="M24"/>
      <c r="N24"/>
    </row>
    <row r="25" spans="1:11" ht="12" customHeight="1">
      <c r="A25" s="33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</row>
    <row r="26" spans="1:11" ht="12" customHeight="1">
      <c r="A26" s="18"/>
      <c r="B26" s="31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/>
    </row>
    <row r="27" spans="1:14" ht="16.5" customHeight="1">
      <c r="A27" s="16" t="s">
        <v>25</v>
      </c>
      <c r="B27" s="30">
        <f aca="true" t="shared" si="6" ref="B27:J27">+B28+B33+B45</f>
        <v>-134275.62</v>
      </c>
      <c r="C27" s="30">
        <f t="shared" si="6"/>
        <v>-69786.53</v>
      </c>
      <c r="D27" s="30">
        <f t="shared" si="6"/>
        <v>-107624.81</v>
      </c>
      <c r="E27" s="30">
        <f t="shared" si="6"/>
        <v>-117945.54000000001</v>
      </c>
      <c r="F27" s="30">
        <f t="shared" si="6"/>
        <v>-47841.2</v>
      </c>
      <c r="G27" s="30">
        <f t="shared" si="6"/>
        <v>-96270.76</v>
      </c>
      <c r="H27" s="30">
        <f t="shared" si="6"/>
        <v>-43108.520000000004</v>
      </c>
      <c r="I27" s="30">
        <f t="shared" si="6"/>
        <v>-92349.99</v>
      </c>
      <c r="J27" s="30">
        <f t="shared" si="6"/>
        <v>-24958.96</v>
      </c>
      <c r="K27" s="30">
        <f aca="true" t="shared" si="7" ref="K27:K35">SUM(B27:J27)</f>
        <v>-734161.9299999999</v>
      </c>
      <c r="L27"/>
      <c r="M27"/>
      <c r="N27"/>
    </row>
    <row r="28" spans="1:14" ht="16.5" customHeight="1">
      <c r="A28" s="18" t="s">
        <v>24</v>
      </c>
      <c r="B28" s="30">
        <f aca="true" t="shared" si="8" ref="B28:J28">B29+B30+B31+B32</f>
        <v>-134275.62</v>
      </c>
      <c r="C28" s="30">
        <f t="shared" si="8"/>
        <v>-69786.53</v>
      </c>
      <c r="D28" s="30">
        <f t="shared" si="8"/>
        <v>-88511.65</v>
      </c>
      <c r="E28" s="30">
        <f t="shared" si="8"/>
        <v>-117945.54000000001</v>
      </c>
      <c r="F28" s="30">
        <f t="shared" si="8"/>
        <v>-47841.2</v>
      </c>
      <c r="G28" s="30">
        <f t="shared" si="8"/>
        <v>-96270.76</v>
      </c>
      <c r="H28" s="30">
        <f t="shared" si="8"/>
        <v>-43108.520000000004</v>
      </c>
      <c r="I28" s="30">
        <f t="shared" si="8"/>
        <v>-92349.99</v>
      </c>
      <c r="J28" s="30">
        <f t="shared" si="8"/>
        <v>-19425.8</v>
      </c>
      <c r="K28" s="30">
        <f t="shared" si="7"/>
        <v>-709515.61</v>
      </c>
      <c r="L28"/>
      <c r="M28"/>
      <c r="N28"/>
    </row>
    <row r="29" spans="1:14" s="23" customFormat="1" ht="16.5" customHeight="1">
      <c r="A29" s="29" t="s">
        <v>59</v>
      </c>
      <c r="B29" s="30">
        <f>-ROUND((B9)*$E$3,2)</f>
        <v>-64468.8</v>
      </c>
      <c r="C29" s="30">
        <f aca="true" t="shared" si="9" ref="C29:J29">-ROUND((C9)*$E$3,2)</f>
        <v>-63866</v>
      </c>
      <c r="D29" s="30">
        <f t="shared" si="9"/>
        <v>-68446.4</v>
      </c>
      <c r="E29" s="30">
        <f t="shared" si="9"/>
        <v>-40739.6</v>
      </c>
      <c r="F29" s="30">
        <f t="shared" si="9"/>
        <v>-47841.2</v>
      </c>
      <c r="G29" s="30">
        <f t="shared" si="9"/>
        <v>-29180.8</v>
      </c>
      <c r="H29" s="30">
        <f t="shared" si="9"/>
        <v>-26576</v>
      </c>
      <c r="I29" s="30">
        <f t="shared" si="9"/>
        <v>-66550</v>
      </c>
      <c r="J29" s="30">
        <f t="shared" si="9"/>
        <v>-11466.4</v>
      </c>
      <c r="K29" s="30">
        <f t="shared" si="7"/>
        <v>-419135.2</v>
      </c>
      <c r="L29" s="28"/>
      <c r="M29"/>
      <c r="N29"/>
    </row>
    <row r="30" spans="1:14" ht="16.5" customHeight="1">
      <c r="A30" s="25" t="s">
        <v>23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30">
        <f t="shared" si="7"/>
        <v>0</v>
      </c>
      <c r="L30"/>
      <c r="M30"/>
      <c r="N30"/>
    </row>
    <row r="31" spans="1:14" ht="16.5" customHeight="1">
      <c r="A31" s="25" t="s">
        <v>22</v>
      </c>
      <c r="B31" s="30">
        <v>-1922.8</v>
      </c>
      <c r="C31" s="30">
        <v>-616</v>
      </c>
      <c r="D31" s="30">
        <v>-954.8</v>
      </c>
      <c r="E31" s="30">
        <v>-924</v>
      </c>
      <c r="F31" s="26">
        <v>0</v>
      </c>
      <c r="G31" s="30">
        <v>-862.4</v>
      </c>
      <c r="H31" s="30">
        <v>-140.65</v>
      </c>
      <c r="I31" s="30">
        <v>-219.5</v>
      </c>
      <c r="J31" s="30">
        <v>-67.72</v>
      </c>
      <c r="K31" s="30">
        <f t="shared" si="7"/>
        <v>-5707.87</v>
      </c>
      <c r="L31"/>
      <c r="M31"/>
      <c r="N31"/>
    </row>
    <row r="32" spans="1:14" ht="16.5" customHeight="1">
      <c r="A32" s="25" t="s">
        <v>21</v>
      </c>
      <c r="B32" s="30">
        <v>-67884.02</v>
      </c>
      <c r="C32" s="30">
        <v>-5304.53</v>
      </c>
      <c r="D32" s="30">
        <v>-19110.45</v>
      </c>
      <c r="E32" s="30">
        <v>-76281.94</v>
      </c>
      <c r="F32" s="26">
        <v>0</v>
      </c>
      <c r="G32" s="30">
        <v>-66227.56</v>
      </c>
      <c r="H32" s="30">
        <v>-16391.87</v>
      </c>
      <c r="I32" s="30">
        <v>-25580.49</v>
      </c>
      <c r="J32" s="30">
        <v>-7891.68</v>
      </c>
      <c r="K32" s="30">
        <f t="shared" si="7"/>
        <v>-284672.54</v>
      </c>
      <c r="L32"/>
      <c r="M32"/>
      <c r="N32"/>
    </row>
    <row r="33" spans="1:14" s="23" customFormat="1" ht="16.5" customHeight="1">
      <c r="A33" s="18" t="s">
        <v>20</v>
      </c>
      <c r="B33" s="27">
        <f aca="true" t="shared" si="10" ref="B33:J33">SUM(B34:B43)</f>
        <v>0</v>
      </c>
      <c r="C33" s="27">
        <f t="shared" si="10"/>
        <v>0</v>
      </c>
      <c r="D33" s="27">
        <f t="shared" si="10"/>
        <v>-19113.16</v>
      </c>
      <c r="E33" s="27">
        <f t="shared" si="10"/>
        <v>0</v>
      </c>
      <c r="F33" s="27">
        <f t="shared" si="10"/>
        <v>0</v>
      </c>
      <c r="G33" s="27">
        <f t="shared" si="10"/>
        <v>0</v>
      </c>
      <c r="H33" s="27">
        <f t="shared" si="10"/>
        <v>0</v>
      </c>
      <c r="I33" s="27">
        <f t="shared" si="10"/>
        <v>0</v>
      </c>
      <c r="J33" s="27">
        <f t="shared" si="10"/>
        <v>-5533.16</v>
      </c>
      <c r="K33" s="30">
        <f t="shared" si="7"/>
        <v>-24646.32</v>
      </c>
      <c r="L33"/>
      <c r="M33"/>
      <c r="N33"/>
    </row>
    <row r="34" spans="1:14" ht="16.5" customHeight="1">
      <c r="A34" s="25" t="s">
        <v>19</v>
      </c>
      <c r="B34" s="17">
        <v>0</v>
      </c>
      <c r="C34" s="17">
        <v>0</v>
      </c>
      <c r="D34" s="27">
        <v>-19113.16</v>
      </c>
      <c r="E34" s="26">
        <v>0</v>
      </c>
      <c r="F34" s="26">
        <v>0</v>
      </c>
      <c r="G34" s="17">
        <v>0</v>
      </c>
      <c r="H34" s="26">
        <v>0</v>
      </c>
      <c r="I34" s="17">
        <v>0</v>
      </c>
      <c r="J34" s="27">
        <v>-5533.16</v>
      </c>
      <c r="K34" s="30">
        <f t="shared" si="7"/>
        <v>-24646.32</v>
      </c>
      <c r="L34"/>
      <c r="M34"/>
      <c r="N34"/>
    </row>
    <row r="35" spans="1:14" ht="16.5" customHeight="1">
      <c r="A35" s="25" t="s">
        <v>18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30">
        <f t="shared" si="7"/>
        <v>0</v>
      </c>
      <c r="L35"/>
      <c r="M35"/>
      <c r="N35"/>
    </row>
    <row r="36" spans="1:14" ht="16.5" customHeight="1">
      <c r="A36" s="25" t="s">
        <v>17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5" t="s">
        <v>16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4" ht="16.5" customHeight="1">
      <c r="A38" s="25" t="s">
        <v>15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14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2" s="23" customFormat="1" ht="16.5" customHeight="1">
      <c r="A40" s="25" t="s">
        <v>13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24"/>
    </row>
    <row r="41" spans="1:14" s="23" customFormat="1" ht="16.5" customHeight="1">
      <c r="A41" s="25" t="s">
        <v>12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4"/>
      <c r="M41"/>
      <c r="N41"/>
    </row>
    <row r="42" spans="1:14" s="23" customFormat="1" ht="16.5" customHeight="1">
      <c r="A42" s="25" t="s">
        <v>11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f>SUM(B42:J42)</f>
        <v>0</v>
      </c>
      <c r="L42" s="24"/>
      <c r="M42"/>
      <c r="N42"/>
    </row>
    <row r="43" spans="1:14" s="23" customFormat="1" ht="16.5" customHeight="1">
      <c r="A43" s="25" t="s">
        <v>10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4"/>
      <c r="M43"/>
      <c r="N43"/>
    </row>
    <row r="44" spans="1:12" ht="12" customHeight="1">
      <c r="A44" s="22"/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/>
      <c r="L44" s="21"/>
    </row>
    <row r="45" spans="1:14" ht="16.5" customHeight="1">
      <c r="A45" s="18" t="s">
        <v>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f>SUM(B45:J45)</f>
        <v>0</v>
      </c>
      <c r="L45" s="21"/>
      <c r="M45"/>
      <c r="N45"/>
    </row>
    <row r="46" spans="1:12" ht="12" customHeight="1">
      <c r="A46" s="18"/>
      <c r="B46" s="15">
        <v>0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20"/>
      <c r="L46" s="9"/>
    </row>
    <row r="47" spans="1:12" ht="16.5" customHeight="1">
      <c r="A47" s="16" t="s">
        <v>8</v>
      </c>
      <c r="B47" s="27">
        <f>IF(B17+B27+B48&lt;0,0,B17+B27+B48)</f>
        <v>1144295.9499999997</v>
      </c>
      <c r="C47" s="27">
        <f aca="true" t="shared" si="11" ref="C47:J47">IF(C17+C27+C48&lt;0,0,C17+C27+C48)</f>
        <v>1138698.7199999997</v>
      </c>
      <c r="D47" s="27">
        <f t="shared" si="11"/>
        <v>1304254.41</v>
      </c>
      <c r="E47" s="27">
        <f t="shared" si="11"/>
        <v>725882.46</v>
      </c>
      <c r="F47" s="27">
        <f t="shared" si="11"/>
        <v>845622.31</v>
      </c>
      <c r="G47" s="27">
        <f t="shared" si="11"/>
        <v>891691.0599999999</v>
      </c>
      <c r="H47" s="27">
        <f t="shared" si="11"/>
        <v>836332.5700000001</v>
      </c>
      <c r="I47" s="27">
        <f t="shared" si="11"/>
        <v>1111185.18</v>
      </c>
      <c r="J47" s="27">
        <f t="shared" si="11"/>
        <v>415307.88999999996</v>
      </c>
      <c r="K47" s="20">
        <f>SUM(B47:J47)</f>
        <v>8413270.549999999</v>
      </c>
      <c r="L47" s="55"/>
    </row>
    <row r="48" spans="1:13" ht="16.5" customHeight="1">
      <c r="A48" s="18" t="s">
        <v>7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f>SUM(B48:J48)</f>
        <v>0</v>
      </c>
      <c r="M48" s="19"/>
    </row>
    <row r="49" spans="1:14" ht="16.5" customHeight="1">
      <c r="A49" s="18" t="s">
        <v>6</v>
      </c>
      <c r="B49" s="27">
        <f>IF(B17+B27+B48&gt;0,0,B17+B27+B48)</f>
        <v>0</v>
      </c>
      <c r="C49" s="27">
        <f aca="true" t="shared" si="12" ref="C49:J49">IF(C17+C27+C48&gt;0,0,C17+C27+C48)</f>
        <v>0</v>
      </c>
      <c r="D49" s="27">
        <f t="shared" si="12"/>
        <v>0</v>
      </c>
      <c r="E49" s="27">
        <f t="shared" si="12"/>
        <v>0</v>
      </c>
      <c r="F49" s="27">
        <f t="shared" si="12"/>
        <v>0</v>
      </c>
      <c r="G49" s="27">
        <f t="shared" si="12"/>
        <v>0</v>
      </c>
      <c r="H49" s="27">
        <f t="shared" si="12"/>
        <v>0</v>
      </c>
      <c r="I49" s="27">
        <f t="shared" si="12"/>
        <v>0</v>
      </c>
      <c r="J49" s="27">
        <f t="shared" si="12"/>
        <v>0</v>
      </c>
      <c r="K49" s="17">
        <f>SUM(B49:J49)</f>
        <v>0</v>
      </c>
      <c r="L49"/>
      <c r="M49"/>
      <c r="N49"/>
    </row>
    <row r="50" spans="1:11" ht="12" customHeight="1">
      <c r="A50" s="16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2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" customHeight="1">
      <c r="A52" s="13"/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/>
    </row>
    <row r="53" spans="1:12" ht="16.5" customHeight="1">
      <c r="A53" s="11" t="s">
        <v>5</v>
      </c>
      <c r="B53" s="10">
        <f aca="true" t="shared" si="13" ref="B53:J53">SUM(B54:B65)</f>
        <v>1144295.95</v>
      </c>
      <c r="C53" s="10">
        <f t="shared" si="13"/>
        <v>1138698.72</v>
      </c>
      <c r="D53" s="10">
        <f t="shared" si="13"/>
        <v>1304254.42</v>
      </c>
      <c r="E53" s="10">
        <f t="shared" si="13"/>
        <v>725882.45</v>
      </c>
      <c r="F53" s="10">
        <f t="shared" si="13"/>
        <v>845622.32</v>
      </c>
      <c r="G53" s="10">
        <f t="shared" si="13"/>
        <v>891691.05</v>
      </c>
      <c r="H53" s="10">
        <f t="shared" si="13"/>
        <v>836332.57</v>
      </c>
      <c r="I53" s="10">
        <f>SUM(I54:I66)</f>
        <v>1111185.18</v>
      </c>
      <c r="J53" s="10">
        <f t="shared" si="13"/>
        <v>415307.89</v>
      </c>
      <c r="K53" s="5">
        <f>SUM(K54:K66)</f>
        <v>8413270.55</v>
      </c>
      <c r="L53" s="9"/>
    </row>
    <row r="54" spans="1:11" ht="16.5" customHeight="1">
      <c r="A54" s="7" t="s">
        <v>60</v>
      </c>
      <c r="B54" s="8">
        <v>1000114.66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aca="true" t="shared" si="14" ref="K54:K65">SUM(B54:J54)</f>
        <v>1000114.66</v>
      </c>
    </row>
    <row r="55" spans="1:11" ht="16.5" customHeight="1">
      <c r="A55" s="7" t="s">
        <v>61</v>
      </c>
      <c r="B55" s="8">
        <v>144181.29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4"/>
        <v>144181.29</v>
      </c>
    </row>
    <row r="56" spans="1:11" ht="16.5" customHeight="1">
      <c r="A56" s="7" t="s">
        <v>4</v>
      </c>
      <c r="B56" s="6">
        <v>0</v>
      </c>
      <c r="C56" s="8">
        <v>1138698.72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4"/>
        <v>1138698.72</v>
      </c>
    </row>
    <row r="57" spans="1:11" ht="16.5" customHeight="1">
      <c r="A57" s="7" t="s">
        <v>3</v>
      </c>
      <c r="B57" s="6">
        <v>0</v>
      </c>
      <c r="C57" s="6">
        <v>0</v>
      </c>
      <c r="D57" s="8">
        <v>1304254.42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1304254.42</v>
      </c>
    </row>
    <row r="58" spans="1:11" ht="16.5" customHeight="1">
      <c r="A58" s="7" t="s">
        <v>2</v>
      </c>
      <c r="B58" s="6">
        <v>0</v>
      </c>
      <c r="C58" s="6">
        <v>0</v>
      </c>
      <c r="D58" s="6">
        <v>0</v>
      </c>
      <c r="E58" s="8">
        <v>725882.45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4"/>
        <v>725882.45</v>
      </c>
    </row>
    <row r="59" spans="1:11" ht="16.5" customHeight="1">
      <c r="A59" s="7" t="s">
        <v>1</v>
      </c>
      <c r="B59" s="6">
        <v>0</v>
      </c>
      <c r="C59" s="6">
        <v>0</v>
      </c>
      <c r="D59" s="6">
        <v>0</v>
      </c>
      <c r="E59" s="6">
        <v>0</v>
      </c>
      <c r="F59" s="8">
        <v>845622.32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845622.32</v>
      </c>
    </row>
    <row r="60" spans="1:11" ht="16.5" customHeight="1">
      <c r="A60" s="7" t="s">
        <v>0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8">
        <v>891691.05</v>
      </c>
      <c r="H60" s="6">
        <v>0</v>
      </c>
      <c r="I60" s="6">
        <v>0</v>
      </c>
      <c r="J60" s="6">
        <v>0</v>
      </c>
      <c r="K60" s="5">
        <f t="shared" si="14"/>
        <v>891691.05</v>
      </c>
    </row>
    <row r="61" spans="1:11" ht="16.5" customHeight="1">
      <c r="A61" s="7" t="s">
        <v>53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8">
        <v>836332.57</v>
      </c>
      <c r="I61" s="6">
        <v>0</v>
      </c>
      <c r="J61" s="6">
        <v>0</v>
      </c>
      <c r="K61" s="5">
        <f t="shared" si="14"/>
        <v>836332.57</v>
      </c>
    </row>
    <row r="62" spans="1:11" ht="16.5" customHeight="1">
      <c r="A62" s="7" t="s">
        <v>54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4"/>
        <v>0</v>
      </c>
    </row>
    <row r="63" spans="1:11" ht="16.5" customHeight="1">
      <c r="A63" s="7" t="s">
        <v>55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8">
        <v>397582.06</v>
      </c>
      <c r="J63" s="6">
        <v>0</v>
      </c>
      <c r="K63" s="5">
        <f t="shared" si="14"/>
        <v>397582.06</v>
      </c>
    </row>
    <row r="64" spans="1:11" ht="16.5" customHeight="1">
      <c r="A64" s="7" t="s">
        <v>56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8">
        <v>713603.12</v>
      </c>
      <c r="J64" s="6">
        <v>0</v>
      </c>
      <c r="K64" s="5">
        <f t="shared" si="14"/>
        <v>713603.12</v>
      </c>
    </row>
    <row r="65" spans="1:11" ht="16.5" customHeight="1">
      <c r="A65" s="7" t="s">
        <v>57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415307.89</v>
      </c>
      <c r="K65" s="5">
        <f t="shared" si="14"/>
        <v>415307.89</v>
      </c>
    </row>
    <row r="66" spans="1:11" ht="18" customHeight="1">
      <c r="A66" s="4" t="s">
        <v>68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2">
        <f>SUM(B66:J66)</f>
        <v>0</v>
      </c>
    </row>
    <row r="67" ht="18" customHeight="1"/>
    <row r="68" ht="18" customHeight="1"/>
    <row r="69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2021-06-09T17:57:35Z</dcterms:modified>
  <cp:category/>
  <cp:version/>
  <cp:contentType/>
  <cp:contentStatus/>
</cp:coreProperties>
</file>