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<sst xmlns="http://schemas.openxmlformats.org/spreadsheetml/2006/main" count="80" uniqueCount="77">
  <si>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</si>
  <si>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</si>
  <si>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</si>
  <si>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</si>
  <si>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</si>
  <si>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</si>
  <si>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</si>
  <si>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</si>
  <si>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</si>
  <si>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</si>
  <si>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</si>
  <si>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</si>
  <si>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</si>
  <si>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</si>
  <si>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</si>
  <si>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</si>
  <si>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</si>
  <si>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</si>
  <si>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</si>
  <si>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</si>
  <si>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</si>
  <si>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</si>
  <si>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</si>
  <si>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</si>
  <si>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</si>
  <si>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</si>
  <si>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</si>
  <si>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</si>
  <si>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</si>
  <si>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</si>
  <si>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</si>
  <si>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</si>
  <si>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</si>
  <si>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</si>
  <si>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</si>
  <si>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</si>
  <si>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</si>
  <si>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</si>
  <si>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</si>
  <si>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</si>
  <si>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</si>
  <si>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</si>
  <si>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</si>
  <si>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</si>
  <si>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</si>
  <si>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</si>
  <si>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</si>
  <si>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</si>
  <si>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</si>
  <si>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</si>
  <si>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</si>
  <si>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</si>
  <si>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</si>
  <si>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</si>
  <si>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</si>
  <si>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</si>
  <si>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</si>
  <si>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</si>
  <si>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</si>
  <si>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</si>
  <si>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</si>
  <si>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</si>
  <si>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</si>
  <si>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</si>
  <si>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</si>
  <si>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</si>
  <si>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</si>
  <si>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</si>
  <si>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</si>
  <si>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</si>
  <si>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</si>
  <si>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</si>
  <si>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</si>
  <si>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22/07/21 - VENCIMENTO 29/07/21</t>
  </si>
  <si>
    <t>5.2.10. Maggi Adm. de Consórcios LTDA</t>
  </si>
  <si>
    <t>5.3. Revisão de Remuneração pelo Transporte Coletivo (1)</t>
  </si>
  <si>
    <t>Nota: (1) Revisões do período de 19/03 a 03/12 20, lotes D3 e D7. Revisões do mês de julho/21, passageiros, frota não disponibilizada, fator de transição e ar condicionado. Total de passageiros revisão 824.289.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</si>
</sst>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#,##0.00_ ;[Red]\-#,##0.00\ "/>
    <numFmt numFmtId="174" formatCode="&quot;Sim&quot;;&quot;Sim&quot;;&quot;Não&quot;"/>
    <numFmt numFmtId="175" formatCode="&quot;Verdadeiro&quot;;&quot;Verdadeiro&quot;;&quot;Falso&quot;"/>
    <numFmt numFmtId="176" formatCode="&quot;Ativar&quot;;&quot;Ativar&quot;;&quot;Desativar&quot;"/>
    <numFmt numFmtId="177" formatCode="[$€-2]\ #,##0.00_);[Red]\([$€-2]\ #,##0.00\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63</xdr:row>
      <xdr:rowOff>0</xdr:rowOff>
    </xdr:from>
    <xdr:to>
      <xdr:col>3</xdr:col>
      <xdr:colOff>866775</xdr:colOff>
      <xdr:row>64</xdr:row>
      <xdr:rowOff>57150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43950" y="15306675"/>
          <a:ext cx="8667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6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1" t="s">
        <v>68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15" ht="21">
      <c r="A2" s="62" t="s">
        <v>73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3" t="s">
        <v>1</v>
      </c>
      <c r="B4" s="63" t="s">
        <v>2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4" t="s">
        <v>3</v>
      </c>
    </row>
    <row r="5" spans="1:15" ht="42" customHeight="1">
      <c r="A5" s="63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3"/>
    </row>
    <row r="6" spans="1:15" ht="20.25" customHeight="1">
      <c r="A6" s="63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3"/>
    </row>
    <row r="7" spans="1:26" ht="18.75" customHeight="1">
      <c r="A7" s="8" t="s">
        <v>27</v>
      </c>
      <c r="B7" s="9">
        <f aca="true" t="shared" si="0" ref="B7:O7">B8+B11</f>
        <v>294047</v>
      </c>
      <c r="C7" s="9">
        <f t="shared" si="0"/>
        <v>211287</v>
      </c>
      <c r="D7" s="9">
        <f t="shared" si="0"/>
        <v>226099</v>
      </c>
      <c r="E7" s="9">
        <f t="shared" si="0"/>
        <v>50880</v>
      </c>
      <c r="F7" s="9">
        <f t="shared" si="0"/>
        <v>158751</v>
      </c>
      <c r="G7" s="9">
        <f t="shared" si="0"/>
        <v>270524</v>
      </c>
      <c r="H7" s="9">
        <f t="shared" si="0"/>
        <v>41579</v>
      </c>
      <c r="I7" s="9">
        <f t="shared" si="0"/>
        <v>205370</v>
      </c>
      <c r="J7" s="9">
        <f t="shared" si="0"/>
        <v>191982</v>
      </c>
      <c r="K7" s="9">
        <f t="shared" si="0"/>
        <v>273623</v>
      </c>
      <c r="L7" s="9">
        <f t="shared" si="0"/>
        <v>204444</v>
      </c>
      <c r="M7" s="9">
        <f t="shared" si="0"/>
        <v>97390</v>
      </c>
      <c r="N7" s="9">
        <f t="shared" si="0"/>
        <v>61886</v>
      </c>
      <c r="O7" s="9">
        <f t="shared" si="0"/>
        <v>2287862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14982</v>
      </c>
      <c r="C8" s="11">
        <f t="shared" si="1"/>
        <v>15230</v>
      </c>
      <c r="D8" s="11">
        <f t="shared" si="1"/>
        <v>11390</v>
      </c>
      <c r="E8" s="11">
        <f t="shared" si="1"/>
        <v>2339</v>
      </c>
      <c r="F8" s="11">
        <f t="shared" si="1"/>
        <v>7726</v>
      </c>
      <c r="G8" s="11">
        <f t="shared" si="1"/>
        <v>12964</v>
      </c>
      <c r="H8" s="11">
        <f t="shared" si="1"/>
        <v>2571</v>
      </c>
      <c r="I8" s="11">
        <f t="shared" si="1"/>
        <v>14426</v>
      </c>
      <c r="J8" s="11">
        <f t="shared" si="1"/>
        <v>12118</v>
      </c>
      <c r="K8" s="11">
        <f t="shared" si="1"/>
        <v>11559</v>
      </c>
      <c r="L8" s="11">
        <f t="shared" si="1"/>
        <v>8581</v>
      </c>
      <c r="M8" s="11">
        <f t="shared" si="1"/>
        <v>4383</v>
      </c>
      <c r="N8" s="11">
        <f t="shared" si="1"/>
        <v>4017</v>
      </c>
      <c r="O8" s="11">
        <f t="shared" si="1"/>
        <v>122286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14982</v>
      </c>
      <c r="C9" s="11">
        <v>15230</v>
      </c>
      <c r="D9" s="11">
        <v>11390</v>
      </c>
      <c r="E9" s="11">
        <v>2339</v>
      </c>
      <c r="F9" s="11">
        <v>7726</v>
      </c>
      <c r="G9" s="11">
        <v>12964</v>
      </c>
      <c r="H9" s="11">
        <v>2556</v>
      </c>
      <c r="I9" s="11">
        <v>14426</v>
      </c>
      <c r="J9" s="11">
        <v>12118</v>
      </c>
      <c r="K9" s="11">
        <v>11545</v>
      </c>
      <c r="L9" s="11">
        <v>8581</v>
      </c>
      <c r="M9" s="11">
        <v>4375</v>
      </c>
      <c r="N9" s="11">
        <v>4017</v>
      </c>
      <c r="O9" s="11">
        <f>SUM(B9:N9)</f>
        <v>122249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15</v>
      </c>
      <c r="I10" s="13">
        <v>0</v>
      </c>
      <c r="J10" s="13">
        <v>0</v>
      </c>
      <c r="K10" s="13">
        <v>14</v>
      </c>
      <c r="L10" s="13">
        <v>0</v>
      </c>
      <c r="M10" s="13">
        <v>8</v>
      </c>
      <c r="N10" s="13">
        <v>0</v>
      </c>
      <c r="O10" s="11">
        <f>SUM(B10:N10)</f>
        <v>37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279065</v>
      </c>
      <c r="C11" s="13">
        <v>196057</v>
      </c>
      <c r="D11" s="13">
        <v>214709</v>
      </c>
      <c r="E11" s="13">
        <v>48541</v>
      </c>
      <c r="F11" s="13">
        <v>151025</v>
      </c>
      <c r="G11" s="13">
        <v>257560</v>
      </c>
      <c r="H11" s="13">
        <v>39008</v>
      </c>
      <c r="I11" s="13">
        <v>190944</v>
      </c>
      <c r="J11" s="13">
        <v>179864</v>
      </c>
      <c r="K11" s="13">
        <v>262064</v>
      </c>
      <c r="L11" s="13">
        <v>195863</v>
      </c>
      <c r="M11" s="13">
        <v>93007</v>
      </c>
      <c r="N11" s="13">
        <v>57869</v>
      </c>
      <c r="O11" s="11">
        <f>SUM(B11:N11)</f>
        <v>2165576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2.2052</v>
      </c>
      <c r="C13" s="17">
        <v>2.2775</v>
      </c>
      <c r="D13" s="17">
        <v>1.9969</v>
      </c>
      <c r="E13" s="17">
        <v>3.4161</v>
      </c>
      <c r="F13" s="17">
        <v>2.3137</v>
      </c>
      <c r="G13" s="17">
        <v>1.902</v>
      </c>
      <c r="H13" s="17">
        <v>2.5503</v>
      </c>
      <c r="I13" s="17">
        <v>2.2594</v>
      </c>
      <c r="J13" s="17">
        <v>2.2741</v>
      </c>
      <c r="K13" s="17">
        <v>2.1511</v>
      </c>
      <c r="L13" s="17">
        <v>2.4482</v>
      </c>
      <c r="M13" s="17">
        <v>2.8282</v>
      </c>
      <c r="N13" s="17">
        <v>2.5559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1.355932087873955</v>
      </c>
      <c r="C15" s="19">
        <v>1.385495367324373</v>
      </c>
      <c r="D15" s="19">
        <v>1.345239697509042</v>
      </c>
      <c r="E15" s="19">
        <v>1.042743483953913</v>
      </c>
      <c r="F15" s="19">
        <v>1.763775941543618</v>
      </c>
      <c r="G15" s="19">
        <v>1.68991348283767</v>
      </c>
      <c r="H15" s="19">
        <v>1.74442312935826</v>
      </c>
      <c r="I15" s="19">
        <v>1.397716089684167</v>
      </c>
      <c r="J15" s="19">
        <v>1.406433970419785</v>
      </c>
      <c r="K15" s="19">
        <v>1.296580108383806</v>
      </c>
      <c r="L15" s="19">
        <v>1.411687458530827</v>
      </c>
      <c r="M15" s="19">
        <v>1.419579127041985</v>
      </c>
      <c r="N15" s="19">
        <v>1.361046372159549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72</v>
      </c>
      <c r="B17" s="24">
        <f>B18+B19+B20+B21+B22+B23+B24+B25</f>
        <v>953355.9899999999</v>
      </c>
      <c r="C17" s="24">
        <f aca="true" t="shared" si="2" ref="C17:N17">C18+C19+C20+C21+C22+C23+C24+C25</f>
        <v>711299.47</v>
      </c>
      <c r="D17" s="24">
        <f t="shared" si="2"/>
        <v>638526.52</v>
      </c>
      <c r="E17" s="24">
        <f t="shared" si="2"/>
        <v>194063.66000000003</v>
      </c>
      <c r="F17" s="24">
        <f t="shared" si="2"/>
        <v>681122.2999999999</v>
      </c>
      <c r="G17" s="24">
        <f t="shared" si="2"/>
        <v>917516.1000000001</v>
      </c>
      <c r="H17" s="24">
        <f t="shared" si="2"/>
        <v>191088.33000000002</v>
      </c>
      <c r="I17" s="24">
        <f t="shared" si="2"/>
        <v>690726.7199999999</v>
      </c>
      <c r="J17" s="24">
        <f t="shared" si="2"/>
        <v>644097.4099999999</v>
      </c>
      <c r="K17" s="24">
        <f t="shared" si="2"/>
        <v>821120.27</v>
      </c>
      <c r="L17" s="24">
        <f t="shared" si="2"/>
        <v>762212.94</v>
      </c>
      <c r="M17" s="24">
        <f t="shared" si="2"/>
        <v>423077.24000000005</v>
      </c>
      <c r="N17" s="24">
        <f t="shared" si="2"/>
        <v>230100.54</v>
      </c>
      <c r="O17" s="24">
        <f>O18+O19+O20+O21+O22+O23+O24+O25</f>
        <v>7858307.49</v>
      </c>
      <c r="Q17" s="25"/>
      <c r="R17" s="59"/>
      <c r="S17" s="59"/>
      <c r="T17" s="59"/>
      <c r="U17" s="59"/>
      <c r="V17" s="59"/>
      <c r="W17" s="59"/>
    </row>
    <row r="18" spans="1:15" ht="18.75" customHeight="1">
      <c r="A18" s="26" t="s">
        <v>34</v>
      </c>
      <c r="B18" s="30">
        <f aca="true" t="shared" si="3" ref="B18:N18">ROUND(B13*B7,2)</f>
        <v>648432.44</v>
      </c>
      <c r="C18" s="30">
        <f t="shared" si="3"/>
        <v>481206.14</v>
      </c>
      <c r="D18" s="30">
        <f t="shared" si="3"/>
        <v>451497.09</v>
      </c>
      <c r="E18" s="30">
        <f t="shared" si="3"/>
        <v>173811.17</v>
      </c>
      <c r="F18" s="30">
        <f t="shared" si="3"/>
        <v>367302.19</v>
      </c>
      <c r="G18" s="30">
        <f t="shared" si="3"/>
        <v>514536.65</v>
      </c>
      <c r="H18" s="30">
        <f t="shared" si="3"/>
        <v>106038.92</v>
      </c>
      <c r="I18" s="30">
        <f t="shared" si="3"/>
        <v>464012.98</v>
      </c>
      <c r="J18" s="30">
        <f t="shared" si="3"/>
        <v>436586.27</v>
      </c>
      <c r="K18" s="30">
        <f t="shared" si="3"/>
        <v>588590.44</v>
      </c>
      <c r="L18" s="30">
        <f t="shared" si="3"/>
        <v>500519.8</v>
      </c>
      <c r="M18" s="30">
        <f t="shared" si="3"/>
        <v>275438.4</v>
      </c>
      <c r="N18" s="30">
        <f t="shared" si="3"/>
        <v>158174.43</v>
      </c>
      <c r="O18" s="30">
        <f aca="true" t="shared" si="4" ref="O18:O25">SUM(B18:N18)</f>
        <v>5166146.92</v>
      </c>
    </row>
    <row r="19" spans="1:23" ht="18.75" customHeight="1">
      <c r="A19" s="26" t="s">
        <v>35</v>
      </c>
      <c r="B19" s="30">
        <f>IF(B15&lt;&gt;0,ROUND((B15-1)*B18,2),0)</f>
        <v>230797.91</v>
      </c>
      <c r="C19" s="30">
        <f aca="true" t="shared" si="5" ref="C19:N19">IF(C15&lt;&gt;0,ROUND((C15-1)*C18,2),0)</f>
        <v>185502.74</v>
      </c>
      <c r="D19" s="30">
        <f t="shared" si="5"/>
        <v>155874.72</v>
      </c>
      <c r="E19" s="30">
        <f t="shared" si="5"/>
        <v>7429.29</v>
      </c>
      <c r="F19" s="30">
        <f t="shared" si="5"/>
        <v>280536.58</v>
      </c>
      <c r="G19" s="30">
        <f t="shared" si="5"/>
        <v>354985.77</v>
      </c>
      <c r="H19" s="30">
        <f t="shared" si="5"/>
        <v>78937.82</v>
      </c>
      <c r="I19" s="30">
        <f t="shared" si="5"/>
        <v>184545.43</v>
      </c>
      <c r="J19" s="30">
        <f t="shared" si="5"/>
        <v>177443.49</v>
      </c>
      <c r="K19" s="30">
        <f t="shared" si="5"/>
        <v>174564.22</v>
      </c>
      <c r="L19" s="30">
        <f t="shared" si="5"/>
        <v>206057.72</v>
      </c>
      <c r="M19" s="30">
        <f t="shared" si="5"/>
        <v>115568.2</v>
      </c>
      <c r="N19" s="30">
        <f t="shared" si="5"/>
        <v>57108.3</v>
      </c>
      <c r="O19" s="30">
        <f t="shared" si="4"/>
        <v>2209352.19</v>
      </c>
      <c r="W19" s="60"/>
    </row>
    <row r="20" spans="1:15" ht="18.75" customHeight="1">
      <c r="A20" s="26" t="s">
        <v>36</v>
      </c>
      <c r="B20" s="30">
        <v>37035.2</v>
      </c>
      <c r="C20" s="30">
        <v>26830.98</v>
      </c>
      <c r="D20" s="30">
        <v>18487.4</v>
      </c>
      <c r="E20" s="30">
        <v>7175.06</v>
      </c>
      <c r="F20" s="30">
        <v>18513.35</v>
      </c>
      <c r="G20" s="30">
        <v>27666.37</v>
      </c>
      <c r="H20" s="30">
        <v>3782.07</v>
      </c>
      <c r="I20" s="30">
        <v>17226.94</v>
      </c>
      <c r="J20" s="30">
        <v>24100.73</v>
      </c>
      <c r="K20" s="30">
        <v>33134.56</v>
      </c>
      <c r="L20" s="30">
        <v>31581.72</v>
      </c>
      <c r="M20" s="30">
        <v>13854.32</v>
      </c>
      <c r="N20" s="30">
        <v>8470.45</v>
      </c>
      <c r="O20" s="30">
        <f t="shared" si="4"/>
        <v>267859.15</v>
      </c>
    </row>
    <row r="21" spans="1:15" ht="18.75" customHeight="1">
      <c r="A21" s="26" t="s">
        <v>37</v>
      </c>
      <c r="B21" s="30">
        <v>2682.46</v>
      </c>
      <c r="C21" s="30">
        <v>2682.46</v>
      </c>
      <c r="D21" s="30">
        <v>1341.23</v>
      </c>
      <c r="E21" s="30">
        <v>1341.23</v>
      </c>
      <c r="F21" s="30">
        <v>1341.23</v>
      </c>
      <c r="G21" s="30">
        <v>1341.23</v>
      </c>
      <c r="H21" s="30">
        <v>1341.23</v>
      </c>
      <c r="I21" s="30">
        <v>1341.23</v>
      </c>
      <c r="J21" s="30">
        <v>1341.23</v>
      </c>
      <c r="K21" s="30">
        <v>1341.23</v>
      </c>
      <c r="L21" s="30">
        <v>1341.23</v>
      </c>
      <c r="M21" s="30">
        <v>1341.23</v>
      </c>
      <c r="N21" s="30">
        <v>1341.23</v>
      </c>
      <c r="O21" s="30">
        <f t="shared" si="4"/>
        <v>20118.449999999997</v>
      </c>
    </row>
    <row r="22" spans="1:15" ht="18.75" customHeight="1">
      <c r="A22" s="26" t="s">
        <v>38</v>
      </c>
      <c r="B22" s="30">
        <v>-426.39</v>
      </c>
      <c r="C22" s="30">
        <v>0</v>
      </c>
      <c r="D22" s="30">
        <v>-5545.42</v>
      </c>
      <c r="E22" s="30">
        <v>0</v>
      </c>
      <c r="F22" s="30">
        <v>-2337.29</v>
      </c>
      <c r="G22" s="30">
        <v>0</v>
      </c>
      <c r="H22" s="30">
        <v>-3089.68</v>
      </c>
      <c r="I22" s="30">
        <v>0</v>
      </c>
      <c r="J22" s="30">
        <v>-7375.03</v>
      </c>
      <c r="K22" s="30">
        <v>-1511.61</v>
      </c>
      <c r="L22" s="30">
        <v>-293.29</v>
      </c>
      <c r="M22" s="30">
        <v>0</v>
      </c>
      <c r="N22" s="30">
        <v>0</v>
      </c>
      <c r="O22" s="30">
        <f t="shared" si="4"/>
        <v>-20578.710000000003</v>
      </c>
    </row>
    <row r="23" spans="1:26" ht="18.75" customHeight="1">
      <c r="A23" s="26" t="s">
        <v>69</v>
      </c>
      <c r="B23" s="30">
        <v>0</v>
      </c>
      <c r="C23" s="30">
        <v>0</v>
      </c>
      <c r="D23" s="30">
        <v>-2114.56</v>
      </c>
      <c r="E23" s="30">
        <v>-283.76</v>
      </c>
      <c r="F23" s="30">
        <v>-384.2</v>
      </c>
      <c r="G23" s="30">
        <v>-82.94</v>
      </c>
      <c r="H23" s="30">
        <v>-884.29</v>
      </c>
      <c r="I23" s="30">
        <v>-150.32</v>
      </c>
      <c r="J23" s="30">
        <v>-2666.65</v>
      </c>
      <c r="K23" s="30">
        <v>-67.19</v>
      </c>
      <c r="L23" s="30">
        <v>-749.4</v>
      </c>
      <c r="M23" s="30">
        <v>0</v>
      </c>
      <c r="N23" s="30">
        <v>0</v>
      </c>
      <c r="O23" s="30">
        <f t="shared" si="4"/>
        <v>-7383.309999999999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f t="shared" si="4"/>
        <v>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34834.37</v>
      </c>
      <c r="C25" s="30">
        <v>15077.15</v>
      </c>
      <c r="D25" s="30">
        <v>18986.06</v>
      </c>
      <c r="E25" s="30">
        <v>4590.67</v>
      </c>
      <c r="F25" s="30">
        <v>16150.44</v>
      </c>
      <c r="G25" s="30">
        <v>19069.02</v>
      </c>
      <c r="H25" s="30">
        <v>4962.26</v>
      </c>
      <c r="I25" s="30">
        <v>23750.46</v>
      </c>
      <c r="J25" s="30">
        <v>14667.37</v>
      </c>
      <c r="K25" s="30">
        <v>25068.62</v>
      </c>
      <c r="L25" s="30">
        <v>23755.16</v>
      </c>
      <c r="M25" s="30">
        <v>16875.09</v>
      </c>
      <c r="N25" s="30">
        <v>5006.13</v>
      </c>
      <c r="O25" s="30">
        <f t="shared" si="4"/>
        <v>222792.8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+B28+B30+B42+B43+B46-B47</f>
        <v>-73374.92</v>
      </c>
      <c r="C27" s="30">
        <f>+C28+C30+C42+C43+C46-C47</f>
        <v>-70234.1</v>
      </c>
      <c r="D27" s="30">
        <f t="shared" si="6"/>
        <v>-54546.28</v>
      </c>
      <c r="E27" s="30">
        <f t="shared" si="6"/>
        <v>-19240.260000000002</v>
      </c>
      <c r="F27" s="30">
        <f t="shared" si="6"/>
        <v>14538.369999999995</v>
      </c>
      <c r="G27" s="30">
        <f t="shared" si="6"/>
        <v>-61263.61</v>
      </c>
      <c r="H27" s="30">
        <f t="shared" si="6"/>
        <v>-31256.300000000003</v>
      </c>
      <c r="I27" s="30">
        <f t="shared" si="6"/>
        <v>-37309.93</v>
      </c>
      <c r="J27" s="30">
        <f t="shared" si="6"/>
        <v>-52540.979999999996</v>
      </c>
      <c r="K27" s="30">
        <f t="shared" si="6"/>
        <v>-51919.85</v>
      </c>
      <c r="L27" s="30">
        <f t="shared" si="6"/>
        <v>-48683.37</v>
      </c>
      <c r="M27" s="30">
        <f t="shared" si="6"/>
        <v>-19267.83</v>
      </c>
      <c r="N27" s="30">
        <f t="shared" si="6"/>
        <v>-19514.98</v>
      </c>
      <c r="O27" s="30">
        <f t="shared" si="6"/>
        <v>-524614.04</v>
      </c>
    </row>
    <row r="28" spans="1:15" ht="18.75" customHeight="1">
      <c r="A28" s="26" t="s">
        <v>40</v>
      </c>
      <c r="B28" s="31">
        <f>+B29</f>
        <v>-65920.8</v>
      </c>
      <c r="C28" s="31">
        <f>+C29</f>
        <v>-67012</v>
      </c>
      <c r="D28" s="31">
        <f aca="true" t="shared" si="7" ref="D28:O28">+D29</f>
        <v>-50116</v>
      </c>
      <c r="E28" s="31">
        <f t="shared" si="7"/>
        <v>-10291.6</v>
      </c>
      <c r="F28" s="31">
        <f t="shared" si="7"/>
        <v>-33994.4</v>
      </c>
      <c r="G28" s="31">
        <f t="shared" si="7"/>
        <v>-57041.6</v>
      </c>
      <c r="H28" s="31">
        <f t="shared" si="7"/>
        <v>-11246.4</v>
      </c>
      <c r="I28" s="31">
        <f t="shared" si="7"/>
        <v>-63474.4</v>
      </c>
      <c r="J28" s="31">
        <f t="shared" si="7"/>
        <v>-53319.2</v>
      </c>
      <c r="K28" s="31">
        <f t="shared" si="7"/>
        <v>-50798</v>
      </c>
      <c r="L28" s="31">
        <f t="shared" si="7"/>
        <v>-37756.4</v>
      </c>
      <c r="M28" s="31">
        <f t="shared" si="7"/>
        <v>-19250</v>
      </c>
      <c r="N28" s="31">
        <f t="shared" si="7"/>
        <v>-17674.8</v>
      </c>
      <c r="O28" s="31">
        <f t="shared" si="7"/>
        <v>-537895.6000000001</v>
      </c>
    </row>
    <row r="29" spans="1:26" ht="18.75" customHeight="1">
      <c r="A29" s="27" t="s">
        <v>41</v>
      </c>
      <c r="B29" s="16">
        <f>ROUND((-B9)*$G$3,2)</f>
        <v>-65920.8</v>
      </c>
      <c r="C29" s="16">
        <f aca="true" t="shared" si="8" ref="C29:N29">ROUND((-C9)*$G$3,2)</f>
        <v>-67012</v>
      </c>
      <c r="D29" s="16">
        <f t="shared" si="8"/>
        <v>-50116</v>
      </c>
      <c r="E29" s="16">
        <f t="shared" si="8"/>
        <v>-10291.6</v>
      </c>
      <c r="F29" s="16">
        <f t="shared" si="8"/>
        <v>-33994.4</v>
      </c>
      <c r="G29" s="16">
        <f t="shared" si="8"/>
        <v>-57041.6</v>
      </c>
      <c r="H29" s="16">
        <f t="shared" si="8"/>
        <v>-11246.4</v>
      </c>
      <c r="I29" s="16">
        <f t="shared" si="8"/>
        <v>-63474.4</v>
      </c>
      <c r="J29" s="16">
        <f t="shared" si="8"/>
        <v>-53319.2</v>
      </c>
      <c r="K29" s="16">
        <f t="shared" si="8"/>
        <v>-50798</v>
      </c>
      <c r="L29" s="16">
        <f t="shared" si="8"/>
        <v>-37756.4</v>
      </c>
      <c r="M29" s="16">
        <f t="shared" si="8"/>
        <v>-19250</v>
      </c>
      <c r="N29" s="16">
        <f t="shared" si="8"/>
        <v>-17674.8</v>
      </c>
      <c r="O29" s="32">
        <f aca="true" t="shared" si="9" ref="O29:O47">SUM(B29:N29)</f>
        <v>-537895.6000000001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SUM(B31:B40)</f>
        <v>0</v>
      </c>
      <c r="C30" s="31">
        <f aca="true" t="shared" si="10" ref="C30:O30">SUM(C31:C40)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-18612.61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-18612.61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74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-18612.61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>SUM(B40:N40)</f>
        <v>-18612.61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75</v>
      </c>
      <c r="B42" s="35">
        <v>-7454.12</v>
      </c>
      <c r="C42" s="35">
        <v>-3222.1</v>
      </c>
      <c r="D42" s="35">
        <f>-1332.58-3097.7</f>
        <v>-4430.28</v>
      </c>
      <c r="E42" s="35">
        <v>-8948.66</v>
      </c>
      <c r="F42" s="35">
        <v>48532.77</v>
      </c>
      <c r="G42" s="35">
        <v>-4222.01</v>
      </c>
      <c r="H42" s="35">
        <f>-466.66-930.63</f>
        <v>-1397.29</v>
      </c>
      <c r="I42" s="35">
        <v>26164.47</v>
      </c>
      <c r="J42" s="35">
        <v>778.22</v>
      </c>
      <c r="K42" s="35">
        <v>-1121.85</v>
      </c>
      <c r="L42" s="35">
        <v>-10926.97</v>
      </c>
      <c r="M42" s="35">
        <v>-17.83</v>
      </c>
      <c r="N42" s="35">
        <v>-1840.18</v>
      </c>
      <c r="O42" s="33">
        <f t="shared" si="9"/>
        <v>31894.17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 t="s">
        <v>52</v>
      </c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3">
        <f t="shared" si="9"/>
        <v>0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26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3"/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4" t="s">
        <v>53</v>
      </c>
      <c r="B45" s="36">
        <f aca="true" t="shared" si="11" ref="B45:N45">+B17+B27</f>
        <v>879981.0699999998</v>
      </c>
      <c r="C45" s="36">
        <f t="shared" si="11"/>
        <v>641065.37</v>
      </c>
      <c r="D45" s="36">
        <f t="shared" si="11"/>
        <v>583980.24</v>
      </c>
      <c r="E45" s="36">
        <f t="shared" si="11"/>
        <v>174823.40000000002</v>
      </c>
      <c r="F45" s="36">
        <f t="shared" si="11"/>
        <v>695660.6699999999</v>
      </c>
      <c r="G45" s="36">
        <f t="shared" si="11"/>
        <v>856252.4900000001</v>
      </c>
      <c r="H45" s="36">
        <f t="shared" si="11"/>
        <v>159832.03000000003</v>
      </c>
      <c r="I45" s="36">
        <f t="shared" si="11"/>
        <v>653416.7899999998</v>
      </c>
      <c r="J45" s="36">
        <f t="shared" si="11"/>
        <v>591556.4299999999</v>
      </c>
      <c r="K45" s="36">
        <f t="shared" si="11"/>
        <v>769200.42</v>
      </c>
      <c r="L45" s="36">
        <f t="shared" si="11"/>
        <v>713529.57</v>
      </c>
      <c r="M45" s="36">
        <f t="shared" si="11"/>
        <v>403809.41000000003</v>
      </c>
      <c r="N45" s="36">
        <f t="shared" si="11"/>
        <v>210585.56</v>
      </c>
      <c r="O45" s="36">
        <f>SUM(B45:N45)</f>
        <v>7333693.449999999</v>
      </c>
      <c r="P45"/>
      <c r="Q45" s="43"/>
      <c r="R45"/>
      <c r="S45"/>
      <c r="T45"/>
      <c r="U45"/>
      <c r="V45"/>
      <c r="W45"/>
      <c r="X45"/>
      <c r="Y45"/>
      <c r="Z45"/>
    </row>
    <row r="46" spans="1:19" ht="18.75" customHeight="1">
      <c r="A46" s="37" t="s">
        <v>54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/>
      <c r="R46"/>
      <c r="S46"/>
    </row>
    <row r="47" spans="1:19" ht="18.75" customHeight="1">
      <c r="A47" s="37" t="s">
        <v>55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16">
        <f t="shared" si="9"/>
        <v>0</v>
      </c>
      <c r="P47"/>
      <c r="Q47" s="43"/>
      <c r="R47"/>
      <c r="S47"/>
    </row>
    <row r="48" spans="1:19" ht="15.75">
      <c r="A48" s="38"/>
      <c r="B48" s="39"/>
      <c r="C48" s="39"/>
      <c r="D48" s="40"/>
      <c r="E48" s="40"/>
      <c r="F48" s="40"/>
      <c r="G48" s="40"/>
      <c r="H48" s="40"/>
      <c r="I48" s="39"/>
      <c r="J48" s="40"/>
      <c r="K48" s="40"/>
      <c r="L48" s="40"/>
      <c r="M48" s="40"/>
      <c r="N48" s="40"/>
      <c r="O48" s="41"/>
      <c r="P48" s="42"/>
      <c r="Q48"/>
      <c r="R48" s="43"/>
      <c r="S48"/>
    </row>
    <row r="49" spans="1:19" ht="12.75" customHeight="1">
      <c r="A49" s="44"/>
      <c r="B49" s="45"/>
      <c r="C49" s="45"/>
      <c r="D49" s="46"/>
      <c r="E49" s="46"/>
      <c r="F49" s="46"/>
      <c r="G49" s="46"/>
      <c r="H49" s="46"/>
      <c r="I49" s="45"/>
      <c r="J49" s="46"/>
      <c r="K49" s="46"/>
      <c r="L49" s="46"/>
      <c r="M49" s="46"/>
      <c r="N49" s="46"/>
      <c r="O49" s="47"/>
      <c r="P49" s="42"/>
      <c r="Q49"/>
      <c r="R49" s="43"/>
      <c r="S49"/>
    </row>
    <row r="50" spans="1:17" ht="15" customHeight="1">
      <c r="A50" s="48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50"/>
      <c r="Q50"/>
    </row>
    <row r="51" spans="1:17" ht="18.75" customHeight="1">
      <c r="A51" s="14" t="s">
        <v>56</v>
      </c>
      <c r="B51" s="51">
        <f aca="true" t="shared" si="12" ref="B51:O51">SUM(B52:B62)</f>
        <v>879981.08</v>
      </c>
      <c r="C51" s="51">
        <f t="shared" si="12"/>
        <v>641065.38</v>
      </c>
      <c r="D51" s="51">
        <f t="shared" si="12"/>
        <v>583980.24</v>
      </c>
      <c r="E51" s="51">
        <f t="shared" si="12"/>
        <v>174823.4</v>
      </c>
      <c r="F51" s="51">
        <f t="shared" si="12"/>
        <v>695660.6599999999</v>
      </c>
      <c r="G51" s="51">
        <f t="shared" si="12"/>
        <v>856252.49</v>
      </c>
      <c r="H51" s="51">
        <f t="shared" si="12"/>
        <v>159832.04</v>
      </c>
      <c r="I51" s="51">
        <f t="shared" si="12"/>
        <v>653416.7899999999</v>
      </c>
      <c r="J51" s="51">
        <f t="shared" si="12"/>
        <v>591556.4299999999</v>
      </c>
      <c r="K51" s="51">
        <f t="shared" si="12"/>
        <v>769200.41</v>
      </c>
      <c r="L51" s="51">
        <f t="shared" si="12"/>
        <v>713529.58</v>
      </c>
      <c r="M51" s="51">
        <f t="shared" si="12"/>
        <v>403809.41</v>
      </c>
      <c r="N51" s="51">
        <f t="shared" si="12"/>
        <v>210585.56</v>
      </c>
      <c r="O51" s="36">
        <f t="shared" si="12"/>
        <v>7333693.47</v>
      </c>
      <c r="Q51"/>
    </row>
    <row r="52" spans="1:18" ht="18.75" customHeight="1">
      <c r="A52" s="26" t="s">
        <v>57</v>
      </c>
      <c r="B52" s="51">
        <v>726840.5</v>
      </c>
      <c r="C52" s="51">
        <v>468918.62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>SUM(B52:N52)</f>
        <v>1195759.12</v>
      </c>
      <c r="P52"/>
      <c r="Q52"/>
      <c r="R52" s="43"/>
    </row>
    <row r="53" spans="1:16" ht="18.75" customHeight="1">
      <c r="A53" s="26" t="s">
        <v>58</v>
      </c>
      <c r="B53" s="51">
        <v>153140.58</v>
      </c>
      <c r="C53" s="51">
        <v>172146.76</v>
      </c>
      <c r="D53" s="52">
        <v>0</v>
      </c>
      <c r="E53" s="52">
        <v>0</v>
      </c>
      <c r="F53" s="52">
        <v>0</v>
      </c>
      <c r="G53" s="52">
        <v>0</v>
      </c>
      <c r="H53" s="52">
        <v>0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6">
        <f aca="true" t="shared" si="13" ref="O53:O62">SUM(B53:N53)</f>
        <v>325287.33999999997</v>
      </c>
      <c r="P53"/>
    </row>
    <row r="54" spans="1:17" ht="18.75" customHeight="1">
      <c r="A54" s="26" t="s">
        <v>59</v>
      </c>
      <c r="B54" s="52">
        <v>0</v>
      </c>
      <c r="C54" s="52">
        <v>0</v>
      </c>
      <c r="D54" s="31">
        <v>583980.24</v>
      </c>
      <c r="E54" s="52">
        <v>0</v>
      </c>
      <c r="F54" s="52">
        <v>0</v>
      </c>
      <c r="G54" s="52">
        <v>0</v>
      </c>
      <c r="H54" s="51">
        <v>159832.04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1">
        <f t="shared" si="13"/>
        <v>743812.28</v>
      </c>
      <c r="Q54"/>
    </row>
    <row r="55" spans="1:18" ht="18.75" customHeight="1">
      <c r="A55" s="26" t="s">
        <v>60</v>
      </c>
      <c r="B55" s="52">
        <v>0</v>
      </c>
      <c r="C55" s="52">
        <v>0</v>
      </c>
      <c r="D55" s="52">
        <v>0</v>
      </c>
      <c r="E55" s="31">
        <v>174823.4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6">
        <f t="shared" si="13"/>
        <v>174823.4</v>
      </c>
      <c r="R55"/>
    </row>
    <row r="56" spans="1:19" ht="18.75" customHeight="1">
      <c r="A56" s="26" t="s">
        <v>61</v>
      </c>
      <c r="B56" s="52">
        <v>0</v>
      </c>
      <c r="C56" s="52">
        <v>0</v>
      </c>
      <c r="D56" s="52">
        <v>0</v>
      </c>
      <c r="E56" s="52">
        <v>0</v>
      </c>
      <c r="F56" s="31">
        <v>695660.6599999999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1">
        <f t="shared" si="13"/>
        <v>695660.6599999999</v>
      </c>
      <c r="S56"/>
    </row>
    <row r="57" spans="1:20" ht="18.75" customHeight="1">
      <c r="A57" s="26" t="s">
        <v>62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1">
        <v>856252.49</v>
      </c>
      <c r="H57" s="52">
        <v>0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856252.49</v>
      </c>
      <c r="T57"/>
    </row>
    <row r="58" spans="1:21" ht="18.75" customHeight="1">
      <c r="A58" s="26" t="s">
        <v>63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1">
        <v>653416.7899999999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653416.7899999999</v>
      </c>
      <c r="U58"/>
    </row>
    <row r="59" spans="1:22" ht="18.75" customHeight="1">
      <c r="A59" s="26" t="s">
        <v>64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31">
        <v>591556.4299999999</v>
      </c>
      <c r="K59" s="52">
        <v>0</v>
      </c>
      <c r="L59" s="52">
        <v>0</v>
      </c>
      <c r="M59" s="52">
        <v>0</v>
      </c>
      <c r="N59" s="52">
        <v>0</v>
      </c>
      <c r="O59" s="36">
        <f t="shared" si="13"/>
        <v>591556.4299999999</v>
      </c>
      <c r="V59"/>
    </row>
    <row r="60" spans="1:23" ht="18.75" customHeight="1">
      <c r="A60" s="26" t="s">
        <v>65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31">
        <v>769200.41</v>
      </c>
      <c r="L60" s="31">
        <v>713529.58</v>
      </c>
      <c r="M60" s="52">
        <v>0</v>
      </c>
      <c r="N60" s="52">
        <v>0</v>
      </c>
      <c r="O60" s="36">
        <f t="shared" si="13"/>
        <v>1482729.99</v>
      </c>
      <c r="P60"/>
      <c r="W60"/>
    </row>
    <row r="61" spans="1:25" ht="18.75" customHeight="1">
      <c r="A61" s="26" t="s">
        <v>66</v>
      </c>
      <c r="B61" s="52">
        <v>0</v>
      </c>
      <c r="C61" s="52">
        <v>0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2">
        <v>0</v>
      </c>
      <c r="J61" s="52">
        <v>0</v>
      </c>
      <c r="K61" s="52">
        <v>0</v>
      </c>
      <c r="L61" s="52">
        <v>0</v>
      </c>
      <c r="M61" s="31">
        <v>403809.41</v>
      </c>
      <c r="N61" s="52">
        <v>0</v>
      </c>
      <c r="O61" s="36">
        <f t="shared" si="13"/>
        <v>403809.41</v>
      </c>
      <c r="R61"/>
      <c r="Y61"/>
    </row>
    <row r="62" spans="1:26" ht="18.75" customHeight="1">
      <c r="A62" s="38" t="s">
        <v>67</v>
      </c>
      <c r="B62" s="53">
        <v>0</v>
      </c>
      <c r="C62" s="53">
        <v>0</v>
      </c>
      <c r="D62" s="53">
        <v>0</v>
      </c>
      <c r="E62" s="53">
        <v>0</v>
      </c>
      <c r="F62" s="53">
        <v>0</v>
      </c>
      <c r="G62" s="53">
        <v>0</v>
      </c>
      <c r="H62" s="53">
        <v>0</v>
      </c>
      <c r="I62" s="53">
        <v>0</v>
      </c>
      <c r="J62" s="53">
        <v>0</v>
      </c>
      <c r="K62" s="53">
        <v>0</v>
      </c>
      <c r="L62" s="53">
        <v>0</v>
      </c>
      <c r="M62" s="53">
        <v>0</v>
      </c>
      <c r="N62" s="54">
        <v>210585.56</v>
      </c>
      <c r="O62" s="55">
        <f t="shared" si="13"/>
        <v>210585.56</v>
      </c>
      <c r="P62"/>
      <c r="S62"/>
      <c r="Z62"/>
    </row>
    <row r="63" spans="1:12" ht="21" customHeight="1">
      <c r="A63" s="56" t="s">
        <v>76</v>
      </c>
      <c r="B63" s="57"/>
      <c r="C63" s="57"/>
      <c r="D63"/>
      <c r="E63"/>
      <c r="F63"/>
      <c r="G63"/>
      <c r="H63" s="58"/>
      <c r="I63" s="58"/>
      <c r="J63"/>
      <c r="K63"/>
      <c r="L63"/>
    </row>
  </sheetData>
  <sheetProtection/>
  <mergeCells count="5">
    <mergeCell ref="A1:O1"/>
    <mergeCell ref="A2:O2"/>
    <mergeCell ref="A4:A6"/>
    <mergeCell ref="B4:N4"/>
    <mergeCell ref="O4:O6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2021-07-28T18:13:29Z</dcterms:modified>
  <cp:category/>
  <cp:version/>
  <cp:contentType/>
  <cp:contentStatus/>
</cp:coreProperties>
</file>