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<sst xmlns="http://schemas.openxmlformats.org/spreadsheetml/2006/main" count="80" uniqueCount="77">
  <si>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</si>
  <si>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</si>
  <si>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</si>
  <si>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</si>
  <si>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</si>
  <si>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</si>
  <si>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</si>
  <si>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</si>
  <si>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</si>
  <si>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</si>
  <si>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</si>
  <si>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</si>
  <si>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</si>
  <si>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</si>
  <si>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</si>
  <si>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</si>
  <si>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</si>
  <si>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</si>
  <si>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</si>
  <si>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</si>
  <si>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</si>
  <si>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</si>
  <si>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</si>
  <si>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</si>
  <si>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</si>
  <si>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</si>
  <si>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</si>
  <si>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</si>
  <si>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</si>
  <si>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</si>
  <si>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</si>
  <si>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</si>
  <si>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</si>
  <si>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</si>
  <si>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</si>
  <si>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</si>
  <si>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</si>
  <si>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</si>
  <si>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</si>
  <si>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</si>
  <si>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</si>
  <si>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</si>
  <si>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</si>
  <si>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</si>
  <si>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</si>
  <si>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</si>
  <si>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</si>
  <si>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</si>
  <si>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</si>
  <si>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</si>
  <si>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</si>
  <si>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</si>
  <si>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</si>
  <si>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</si>
  <si>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</si>
  <si>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</si>
  <si>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</si>
  <si>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</si>
  <si>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</si>
  <si>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</si>
  <si>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</si>
  <si>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</si>
  <si>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</si>
  <si>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</si>
  <si>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</si>
  <si>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</si>
  <si>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</si>
  <si>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</si>
  <si>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</si>
  <si>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4.6. Valor Frota Não Disponibilizada</t>
  </si>
  <si>
    <t>4.7. Ajuste Frota Operante</t>
  </si>
  <si>
    <t>4.8. Remuneração pelo Serviço Atende</t>
  </si>
  <si>
    <t>4. Remuneração Bruta do Operador (4.1 + 4.2 + 4.3 + 4.4 + 4.5 + 4.6 + 4.7 + 4.8)</t>
  </si>
  <si>
    <t>OPERAÇÃO 08/07/21 - VENCIMENTO 16/07/21</t>
  </si>
  <si>
    <t>5.2.10. Maggi Adm. de Consórcios LTDA</t>
  </si>
  <si>
    <t>5.3. Revisão de Remuneração pelo Transporte Coletivo (1)</t>
  </si>
  <si>
    <t>Nota: (1) Revisões do período de 19/03 a 03/12 20, lotes D3 e D7.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</si>
</sst>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6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3" t="s">
        <v>68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21">
      <c r="A2" s="64" t="s">
        <v>73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5" t="s">
        <v>1</v>
      </c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3</v>
      </c>
    </row>
    <row r="5" spans="1:15" ht="42" customHeight="1">
      <c r="A5" s="65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5"/>
    </row>
    <row r="6" spans="1:15" ht="20.25" customHeight="1">
      <c r="A6" s="65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5"/>
    </row>
    <row r="7" spans="1:26" ht="18.75" customHeight="1">
      <c r="A7" s="8" t="s">
        <v>27</v>
      </c>
      <c r="B7" s="9">
        <f aca="true" t="shared" si="0" ref="B7:O7">B8+B11</f>
        <v>317676</v>
      </c>
      <c r="C7" s="9">
        <f t="shared" si="0"/>
        <v>225873</v>
      </c>
      <c r="D7" s="9">
        <f t="shared" si="0"/>
        <v>242321</v>
      </c>
      <c r="E7" s="9">
        <f t="shared" si="0"/>
        <v>54003</v>
      </c>
      <c r="F7" s="9">
        <f t="shared" si="0"/>
        <v>172048</v>
      </c>
      <c r="G7" s="9">
        <f t="shared" si="0"/>
        <v>293336</v>
      </c>
      <c r="H7" s="9">
        <f t="shared" si="0"/>
        <v>42941</v>
      </c>
      <c r="I7" s="9">
        <f t="shared" si="0"/>
        <v>219135</v>
      </c>
      <c r="J7" s="9">
        <f t="shared" si="0"/>
        <v>200648</v>
      </c>
      <c r="K7" s="9">
        <f t="shared" si="0"/>
        <v>287808</v>
      </c>
      <c r="L7" s="9">
        <f t="shared" si="0"/>
        <v>218973</v>
      </c>
      <c r="M7" s="9">
        <f t="shared" si="0"/>
        <v>101500</v>
      </c>
      <c r="N7" s="9">
        <f t="shared" si="0"/>
        <v>65078</v>
      </c>
      <c r="O7" s="9">
        <f t="shared" si="0"/>
        <v>2441340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13040</v>
      </c>
      <c r="C8" s="11">
        <f t="shared" si="1"/>
        <v>13087</v>
      </c>
      <c r="D8" s="11">
        <f t="shared" si="1"/>
        <v>9967</v>
      </c>
      <c r="E8" s="11">
        <f t="shared" si="1"/>
        <v>2107</v>
      </c>
      <c r="F8" s="11">
        <f t="shared" si="1"/>
        <v>6901</v>
      </c>
      <c r="G8" s="11">
        <f t="shared" si="1"/>
        <v>11798</v>
      </c>
      <c r="H8" s="11">
        <f t="shared" si="1"/>
        <v>2265</v>
      </c>
      <c r="I8" s="11">
        <f t="shared" si="1"/>
        <v>12901</v>
      </c>
      <c r="J8" s="11">
        <f t="shared" si="1"/>
        <v>9065</v>
      </c>
      <c r="K8" s="11">
        <f t="shared" si="1"/>
        <v>8734</v>
      </c>
      <c r="L8" s="11">
        <f t="shared" si="1"/>
        <v>7459</v>
      </c>
      <c r="M8" s="11">
        <f t="shared" si="1"/>
        <v>3899</v>
      </c>
      <c r="N8" s="11">
        <f t="shared" si="1"/>
        <v>3745</v>
      </c>
      <c r="O8" s="11">
        <f t="shared" si="1"/>
        <v>104968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13040</v>
      </c>
      <c r="C9" s="11">
        <v>13087</v>
      </c>
      <c r="D9" s="11">
        <v>9967</v>
      </c>
      <c r="E9" s="11">
        <v>2107</v>
      </c>
      <c r="F9" s="11">
        <v>6901</v>
      </c>
      <c r="G9" s="11">
        <v>11798</v>
      </c>
      <c r="H9" s="11">
        <v>2249</v>
      </c>
      <c r="I9" s="11">
        <v>12901</v>
      </c>
      <c r="J9" s="11">
        <v>9065</v>
      </c>
      <c r="K9" s="11">
        <v>8728</v>
      </c>
      <c r="L9" s="11">
        <v>7459</v>
      </c>
      <c r="M9" s="11">
        <v>3894</v>
      </c>
      <c r="N9" s="11">
        <v>3745</v>
      </c>
      <c r="O9" s="11">
        <f>SUM(B9:N9)</f>
        <v>104941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16</v>
      </c>
      <c r="I10" s="13">
        <v>0</v>
      </c>
      <c r="J10" s="13">
        <v>0</v>
      </c>
      <c r="K10" s="13">
        <v>6</v>
      </c>
      <c r="L10" s="13">
        <v>0</v>
      </c>
      <c r="M10" s="13">
        <v>5</v>
      </c>
      <c r="N10" s="13">
        <v>0</v>
      </c>
      <c r="O10" s="11">
        <f>SUM(B10:N10)</f>
        <v>27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304636</v>
      </c>
      <c r="C11" s="13">
        <v>212786</v>
      </c>
      <c r="D11" s="13">
        <v>232354</v>
      </c>
      <c r="E11" s="13">
        <v>51896</v>
      </c>
      <c r="F11" s="13">
        <v>165147</v>
      </c>
      <c r="G11" s="13">
        <v>281538</v>
      </c>
      <c r="H11" s="13">
        <v>40676</v>
      </c>
      <c r="I11" s="13">
        <v>206234</v>
      </c>
      <c r="J11" s="13">
        <v>191583</v>
      </c>
      <c r="K11" s="13">
        <v>279074</v>
      </c>
      <c r="L11" s="13">
        <v>211514</v>
      </c>
      <c r="M11" s="13">
        <v>97601</v>
      </c>
      <c r="N11" s="13">
        <v>61333</v>
      </c>
      <c r="O11" s="11">
        <f>SUM(B11:N11)</f>
        <v>2336372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2.2052</v>
      </c>
      <c r="C13" s="17">
        <v>2.2775</v>
      </c>
      <c r="D13" s="17">
        <v>1.9969</v>
      </c>
      <c r="E13" s="17">
        <v>3.4161</v>
      </c>
      <c r="F13" s="17">
        <v>2.3137</v>
      </c>
      <c r="G13" s="17">
        <v>1.902</v>
      </c>
      <c r="H13" s="17">
        <v>2.5503</v>
      </c>
      <c r="I13" s="17">
        <v>2.2594</v>
      </c>
      <c r="J13" s="17">
        <v>2.2741</v>
      </c>
      <c r="K13" s="17">
        <v>2.1511</v>
      </c>
      <c r="L13" s="17">
        <v>2.4482</v>
      </c>
      <c r="M13" s="17">
        <v>2.8282</v>
      </c>
      <c r="N13" s="17">
        <v>2.5559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 t="s">
        <v>33</v>
      </c>
      <c r="B15" s="19">
        <v>1.272423596468701</v>
      </c>
      <c r="C15" s="19">
        <v>1.318537721026802</v>
      </c>
      <c r="D15" s="19">
        <v>1.295305267586008</v>
      </c>
      <c r="E15" s="19">
        <v>0.967165031651988</v>
      </c>
      <c r="F15" s="19">
        <v>1.652909862692262</v>
      </c>
      <c r="G15" s="19">
        <v>1.585410641467899</v>
      </c>
      <c r="H15" s="19">
        <v>1.658949313615187</v>
      </c>
      <c r="I15" s="19">
        <v>1.332941216215489</v>
      </c>
      <c r="J15" s="19">
        <v>1.338699125569369</v>
      </c>
      <c r="K15" s="19">
        <v>1.236612747232674</v>
      </c>
      <c r="L15" s="19">
        <v>1.345864740396691</v>
      </c>
      <c r="M15" s="19">
        <v>1.373409084133882</v>
      </c>
      <c r="N15" s="19">
        <v>1.293030822487219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15" ht="1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1:23" ht="18.75" customHeight="1">
      <c r="A17" s="23" t="s">
        <v>72</v>
      </c>
      <c r="B17" s="24">
        <f>B18+B19+B20+B21+B22+B23+B24+B25</f>
        <v>965267.24</v>
      </c>
      <c r="C17" s="24">
        <f aca="true" t="shared" si="2" ref="C17:N17">C18+C19+C20+C21+C22+C23+C24+C25</f>
        <v>722625.01</v>
      </c>
      <c r="D17" s="24">
        <f t="shared" si="2"/>
        <v>658203.0400000002</v>
      </c>
      <c r="E17" s="24">
        <f t="shared" si="2"/>
        <v>191077.54000000004</v>
      </c>
      <c r="F17" s="24">
        <f t="shared" si="2"/>
        <v>691706.8599999999</v>
      </c>
      <c r="G17" s="24">
        <f t="shared" si="2"/>
        <v>932521.56</v>
      </c>
      <c r="H17" s="24">
        <f t="shared" si="2"/>
        <v>187434.06000000006</v>
      </c>
      <c r="I17" s="24">
        <f t="shared" si="2"/>
        <v>700932.0899999999</v>
      </c>
      <c r="J17" s="24">
        <f t="shared" si="2"/>
        <v>640022.6799999999</v>
      </c>
      <c r="K17" s="24">
        <f t="shared" si="2"/>
        <v>822680.04</v>
      </c>
      <c r="L17" s="24">
        <f t="shared" si="2"/>
        <v>778246.97</v>
      </c>
      <c r="M17" s="24">
        <f t="shared" si="2"/>
        <v>426415.99</v>
      </c>
      <c r="N17" s="24">
        <f t="shared" si="2"/>
        <v>229485.12999999998</v>
      </c>
      <c r="O17" s="24">
        <f>O18+O19+O20+O21+O22+O23+O24+O25</f>
        <v>7946618.21</v>
      </c>
      <c r="Q17" s="25"/>
      <c r="R17" s="61"/>
      <c r="S17" s="61"/>
      <c r="T17" s="61"/>
      <c r="U17" s="61"/>
      <c r="V17" s="61"/>
      <c r="W17" s="61"/>
    </row>
    <row r="18" spans="1:15" ht="18.75" customHeight="1">
      <c r="A18" s="26" t="s">
        <v>34</v>
      </c>
      <c r="B18" s="30">
        <f aca="true" t="shared" si="3" ref="B18:N18">ROUND(B13*B7,2)</f>
        <v>700539.12</v>
      </c>
      <c r="C18" s="30">
        <f t="shared" si="3"/>
        <v>514425.76</v>
      </c>
      <c r="D18" s="30">
        <f t="shared" si="3"/>
        <v>483890.8</v>
      </c>
      <c r="E18" s="30">
        <f t="shared" si="3"/>
        <v>184479.65</v>
      </c>
      <c r="F18" s="30">
        <f t="shared" si="3"/>
        <v>398067.46</v>
      </c>
      <c r="G18" s="30">
        <f t="shared" si="3"/>
        <v>557925.07</v>
      </c>
      <c r="H18" s="30">
        <f t="shared" si="3"/>
        <v>109512.43</v>
      </c>
      <c r="I18" s="30">
        <f t="shared" si="3"/>
        <v>495113.62</v>
      </c>
      <c r="J18" s="30">
        <f t="shared" si="3"/>
        <v>456293.62</v>
      </c>
      <c r="K18" s="30">
        <f t="shared" si="3"/>
        <v>619103.79</v>
      </c>
      <c r="L18" s="30">
        <f t="shared" si="3"/>
        <v>536089.7</v>
      </c>
      <c r="M18" s="30">
        <f t="shared" si="3"/>
        <v>287062.3</v>
      </c>
      <c r="N18" s="30">
        <f t="shared" si="3"/>
        <v>166332.86</v>
      </c>
      <c r="O18" s="30">
        <f aca="true" t="shared" si="4" ref="O18:O25">SUM(B18:N18)</f>
        <v>5508836.180000001</v>
      </c>
    </row>
    <row r="19" spans="1:23" ht="18.75" customHeight="1">
      <c r="A19" s="26" t="s">
        <v>35</v>
      </c>
      <c r="B19" s="30">
        <f>IF(B15&lt;&gt;0,ROUND((B15-1)*B18,2),0)</f>
        <v>190843.39</v>
      </c>
      <c r="C19" s="30">
        <f aca="true" t="shared" si="5" ref="C19:N19">IF(C15&lt;&gt;0,ROUND((C15-1)*C18,2),0)</f>
        <v>163864.01</v>
      </c>
      <c r="D19" s="30">
        <f t="shared" si="5"/>
        <v>142895.5</v>
      </c>
      <c r="E19" s="30">
        <f t="shared" si="5"/>
        <v>-6057.38</v>
      </c>
      <c r="F19" s="30">
        <f t="shared" si="5"/>
        <v>259902.17</v>
      </c>
      <c r="G19" s="30">
        <f t="shared" si="5"/>
        <v>326615.27</v>
      </c>
      <c r="H19" s="30">
        <f t="shared" si="5"/>
        <v>72163.14</v>
      </c>
      <c r="I19" s="30">
        <f t="shared" si="5"/>
        <v>164843.73</v>
      </c>
      <c r="J19" s="30">
        <f t="shared" si="5"/>
        <v>154546.25</v>
      </c>
      <c r="K19" s="30">
        <f t="shared" si="5"/>
        <v>146487.85</v>
      </c>
      <c r="L19" s="30">
        <f t="shared" si="5"/>
        <v>185414.52</v>
      </c>
      <c r="M19" s="30">
        <f t="shared" si="5"/>
        <v>107191.67</v>
      </c>
      <c r="N19" s="30">
        <f t="shared" si="5"/>
        <v>48740.65</v>
      </c>
      <c r="O19" s="30">
        <f t="shared" si="4"/>
        <v>1957450.7699999998</v>
      </c>
      <c r="W19" s="62"/>
    </row>
    <row r="20" spans="1:15" ht="18.75" customHeight="1">
      <c r="A20" s="26" t="s">
        <v>36</v>
      </c>
      <c r="B20" s="30">
        <v>36794.29</v>
      </c>
      <c r="C20" s="30">
        <v>26575.63</v>
      </c>
      <c r="D20" s="30">
        <v>18296.31</v>
      </c>
      <c r="E20" s="30">
        <v>7219.95</v>
      </c>
      <c r="F20" s="30">
        <v>18582.85</v>
      </c>
      <c r="G20" s="30">
        <v>27653.91</v>
      </c>
      <c r="H20" s="30">
        <v>3670.14</v>
      </c>
      <c r="I20" s="30">
        <v>15958.21</v>
      </c>
      <c r="J20" s="30">
        <v>23681.33</v>
      </c>
      <c r="K20" s="30">
        <v>32526.11</v>
      </c>
      <c r="L20" s="30">
        <v>32089.53</v>
      </c>
      <c r="M20" s="30">
        <v>13945.7</v>
      </c>
      <c r="N20" s="30">
        <v>8193.8</v>
      </c>
      <c r="O20" s="30">
        <f t="shared" si="4"/>
        <v>265187.76</v>
      </c>
    </row>
    <row r="21" spans="1:15" ht="18.75" customHeight="1">
      <c r="A21" s="26" t="s">
        <v>37</v>
      </c>
      <c r="B21" s="30">
        <v>2682.46</v>
      </c>
      <c r="C21" s="30">
        <v>2682.46</v>
      </c>
      <c r="D21" s="30">
        <v>1341.23</v>
      </c>
      <c r="E21" s="30">
        <v>1341.23</v>
      </c>
      <c r="F21" s="30">
        <v>1341.23</v>
      </c>
      <c r="G21" s="30">
        <v>1341.23</v>
      </c>
      <c r="H21" s="30">
        <v>1341.23</v>
      </c>
      <c r="I21" s="30">
        <v>1341.23</v>
      </c>
      <c r="J21" s="30">
        <v>1341.23</v>
      </c>
      <c r="K21" s="30">
        <v>1341.23</v>
      </c>
      <c r="L21" s="30">
        <v>1341.23</v>
      </c>
      <c r="M21" s="30">
        <v>1341.23</v>
      </c>
      <c r="N21" s="30">
        <v>1341.23</v>
      </c>
      <c r="O21" s="30">
        <f t="shared" si="4"/>
        <v>20118.449999999997</v>
      </c>
    </row>
    <row r="22" spans="1:15" ht="18.75" customHeight="1">
      <c r="A22" s="26" t="s">
        <v>38</v>
      </c>
      <c r="B22" s="30">
        <v>-426.39</v>
      </c>
      <c r="C22" s="30">
        <v>0</v>
      </c>
      <c r="D22" s="30">
        <v>-5545.42</v>
      </c>
      <c r="E22" s="30">
        <v>0</v>
      </c>
      <c r="F22" s="30">
        <v>-2337.29</v>
      </c>
      <c r="G22" s="30">
        <v>0</v>
      </c>
      <c r="H22" s="30">
        <v>-3089.68</v>
      </c>
      <c r="I22" s="30">
        <v>0</v>
      </c>
      <c r="J22" s="30">
        <v>-7375.03</v>
      </c>
      <c r="K22" s="30">
        <v>-1511.61</v>
      </c>
      <c r="L22" s="30">
        <v>-293.29</v>
      </c>
      <c r="M22" s="30">
        <v>0</v>
      </c>
      <c r="N22" s="30">
        <v>0</v>
      </c>
      <c r="O22" s="30">
        <f t="shared" si="4"/>
        <v>-20578.710000000003</v>
      </c>
    </row>
    <row r="23" spans="1:26" ht="18.75" customHeight="1">
      <c r="A23" s="26" t="s">
        <v>69</v>
      </c>
      <c r="B23" s="30">
        <v>0</v>
      </c>
      <c r="C23" s="30">
        <v>0</v>
      </c>
      <c r="D23" s="30">
        <v>-1661.44</v>
      </c>
      <c r="E23" s="30">
        <v>-496.58</v>
      </c>
      <c r="F23" s="30">
        <v>0</v>
      </c>
      <c r="G23" s="30">
        <v>-82.94</v>
      </c>
      <c r="H23" s="30">
        <v>-1125.46</v>
      </c>
      <c r="I23" s="30">
        <v>-75.16</v>
      </c>
      <c r="J23" s="30">
        <v>-3047.6</v>
      </c>
      <c r="K23" s="30">
        <v>-335.95</v>
      </c>
      <c r="L23" s="30">
        <v>-149.88</v>
      </c>
      <c r="M23" s="30">
        <v>0</v>
      </c>
      <c r="N23" s="30">
        <v>-129.54</v>
      </c>
      <c r="O23" s="30">
        <f t="shared" si="4"/>
        <v>-7104.55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26" t="s">
        <v>70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30">
        <v>0</v>
      </c>
      <c r="M24" s="30">
        <v>0</v>
      </c>
      <c r="N24" s="30">
        <v>0</v>
      </c>
      <c r="O24" s="30">
        <f t="shared" si="4"/>
        <v>0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26" t="s">
        <v>71</v>
      </c>
      <c r="B25" s="30">
        <v>34834.37</v>
      </c>
      <c r="C25" s="30">
        <v>15077.15</v>
      </c>
      <c r="D25" s="30">
        <v>18986.06</v>
      </c>
      <c r="E25" s="30">
        <v>4590.67</v>
      </c>
      <c r="F25" s="30">
        <v>16150.44</v>
      </c>
      <c r="G25" s="30">
        <v>19069.02</v>
      </c>
      <c r="H25" s="30">
        <v>4962.26</v>
      </c>
      <c r="I25" s="30">
        <v>23750.46</v>
      </c>
      <c r="J25" s="30">
        <v>14582.88</v>
      </c>
      <c r="K25" s="30">
        <v>25068.62</v>
      </c>
      <c r="L25" s="30">
        <v>23755.16</v>
      </c>
      <c r="M25" s="30">
        <v>16875.09</v>
      </c>
      <c r="N25" s="30">
        <v>5006.13</v>
      </c>
      <c r="O25" s="30">
        <f t="shared" si="4"/>
        <v>222708.31</v>
      </c>
      <c r="P25"/>
      <c r="Q25"/>
      <c r="R25"/>
      <c r="S25"/>
      <c r="T25"/>
      <c r="U25"/>
      <c r="V25"/>
      <c r="W25"/>
      <c r="X25"/>
      <c r="Y25"/>
      <c r="Z25"/>
    </row>
    <row r="26" spans="1:15" ht="15" customHeight="1">
      <c r="A26" s="27"/>
      <c r="B26" s="16"/>
      <c r="C26" s="16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9"/>
    </row>
    <row r="27" spans="1:15" ht="18.75" customHeight="1">
      <c r="A27" s="14" t="s">
        <v>39</v>
      </c>
      <c r="B27" s="30">
        <f aca="true" t="shared" si="6" ref="B27:O27">+B28+B30+B42+B43+B46-B47</f>
        <v>-57376</v>
      </c>
      <c r="C27" s="30">
        <f>+C28+C30+C42+C43+C46-C47</f>
        <v>-57582.8</v>
      </c>
      <c r="D27" s="30">
        <f t="shared" si="6"/>
        <v>-47050.880000000005</v>
      </c>
      <c r="E27" s="30">
        <f t="shared" si="6"/>
        <v>-9270.8</v>
      </c>
      <c r="F27" s="30">
        <f t="shared" si="6"/>
        <v>-30364.4</v>
      </c>
      <c r="G27" s="30">
        <f t="shared" si="6"/>
        <v>-51911.2</v>
      </c>
      <c r="H27" s="30">
        <f t="shared" si="6"/>
        <v>-29055.14</v>
      </c>
      <c r="I27" s="30">
        <f t="shared" si="6"/>
        <v>-56764.4</v>
      </c>
      <c r="J27" s="30">
        <f t="shared" si="6"/>
        <v>-39886</v>
      </c>
      <c r="K27" s="30">
        <f t="shared" si="6"/>
        <v>-38403.2</v>
      </c>
      <c r="L27" s="30">
        <f t="shared" si="6"/>
        <v>-32819.6</v>
      </c>
      <c r="M27" s="30">
        <f t="shared" si="6"/>
        <v>-17133.6</v>
      </c>
      <c r="N27" s="30">
        <f t="shared" si="6"/>
        <v>-16478</v>
      </c>
      <c r="O27" s="30">
        <f t="shared" si="6"/>
        <v>-484096.01999999996</v>
      </c>
    </row>
    <row r="28" spans="1:15" ht="18.75" customHeight="1">
      <c r="A28" s="26" t="s">
        <v>40</v>
      </c>
      <c r="B28" s="31">
        <f>+B29</f>
        <v>-57376</v>
      </c>
      <c r="C28" s="31">
        <f>+C29</f>
        <v>-57582.8</v>
      </c>
      <c r="D28" s="31">
        <f aca="true" t="shared" si="7" ref="D28:O28">+D29</f>
        <v>-43854.8</v>
      </c>
      <c r="E28" s="31">
        <f t="shared" si="7"/>
        <v>-9270.8</v>
      </c>
      <c r="F28" s="31">
        <f t="shared" si="7"/>
        <v>-30364.4</v>
      </c>
      <c r="G28" s="31">
        <f t="shared" si="7"/>
        <v>-51911.2</v>
      </c>
      <c r="H28" s="31">
        <f t="shared" si="7"/>
        <v>-9895.6</v>
      </c>
      <c r="I28" s="31">
        <f t="shared" si="7"/>
        <v>-56764.4</v>
      </c>
      <c r="J28" s="31">
        <f t="shared" si="7"/>
        <v>-39886</v>
      </c>
      <c r="K28" s="31">
        <f t="shared" si="7"/>
        <v>-38403.2</v>
      </c>
      <c r="L28" s="31">
        <f t="shared" si="7"/>
        <v>-32819.6</v>
      </c>
      <c r="M28" s="31">
        <f t="shared" si="7"/>
        <v>-17133.6</v>
      </c>
      <c r="N28" s="31">
        <f t="shared" si="7"/>
        <v>-16478</v>
      </c>
      <c r="O28" s="31">
        <f t="shared" si="7"/>
        <v>-461740.39999999997</v>
      </c>
    </row>
    <row r="29" spans="1:26" ht="18.75" customHeight="1">
      <c r="A29" s="27" t="s">
        <v>41</v>
      </c>
      <c r="B29" s="16">
        <f>ROUND((-B9)*$G$3,2)</f>
        <v>-57376</v>
      </c>
      <c r="C29" s="16">
        <f aca="true" t="shared" si="8" ref="C29:N29">ROUND((-C9)*$G$3,2)</f>
        <v>-57582.8</v>
      </c>
      <c r="D29" s="16">
        <f t="shared" si="8"/>
        <v>-43854.8</v>
      </c>
      <c r="E29" s="16">
        <f t="shared" si="8"/>
        <v>-9270.8</v>
      </c>
      <c r="F29" s="16">
        <f t="shared" si="8"/>
        <v>-30364.4</v>
      </c>
      <c r="G29" s="16">
        <f t="shared" si="8"/>
        <v>-51911.2</v>
      </c>
      <c r="H29" s="16">
        <f t="shared" si="8"/>
        <v>-9895.6</v>
      </c>
      <c r="I29" s="16">
        <f t="shared" si="8"/>
        <v>-56764.4</v>
      </c>
      <c r="J29" s="16">
        <f t="shared" si="8"/>
        <v>-39886</v>
      </c>
      <c r="K29" s="16">
        <f t="shared" si="8"/>
        <v>-38403.2</v>
      </c>
      <c r="L29" s="16">
        <f t="shared" si="8"/>
        <v>-32819.6</v>
      </c>
      <c r="M29" s="16">
        <f t="shared" si="8"/>
        <v>-17133.6</v>
      </c>
      <c r="N29" s="16">
        <f t="shared" si="8"/>
        <v>-16478</v>
      </c>
      <c r="O29" s="32">
        <f aca="true" t="shared" si="9" ref="O29:O47">SUM(B29:N29)</f>
        <v>-461740.39999999997</v>
      </c>
      <c r="P29"/>
      <c r="Q29"/>
      <c r="R29"/>
      <c r="S29"/>
      <c r="T29"/>
      <c r="U29"/>
      <c r="V29"/>
      <c r="W29"/>
      <c r="X29"/>
      <c r="Y29"/>
      <c r="Z29"/>
    </row>
    <row r="30" spans="1:15" ht="18.75" customHeight="1">
      <c r="A30" s="26" t="s">
        <v>42</v>
      </c>
      <c r="B30" s="31">
        <f>SUM(B31:B40)</f>
        <v>0</v>
      </c>
      <c r="C30" s="31">
        <f aca="true" t="shared" si="10" ref="C30:O30">SUM(C31:C40)</f>
        <v>0</v>
      </c>
      <c r="D30" s="31">
        <f t="shared" si="10"/>
        <v>0</v>
      </c>
      <c r="E30" s="31">
        <f t="shared" si="10"/>
        <v>0</v>
      </c>
      <c r="F30" s="31">
        <f t="shared" si="10"/>
        <v>0</v>
      </c>
      <c r="G30" s="31">
        <f t="shared" si="10"/>
        <v>0</v>
      </c>
      <c r="H30" s="31">
        <f t="shared" si="10"/>
        <v>-18247.18</v>
      </c>
      <c r="I30" s="31">
        <f t="shared" si="10"/>
        <v>0</v>
      </c>
      <c r="J30" s="31">
        <f t="shared" si="10"/>
        <v>0</v>
      </c>
      <c r="K30" s="31">
        <f t="shared" si="10"/>
        <v>0</v>
      </c>
      <c r="L30" s="31">
        <f t="shared" si="10"/>
        <v>0</v>
      </c>
      <c r="M30" s="31">
        <f t="shared" si="10"/>
        <v>0</v>
      </c>
      <c r="N30" s="31">
        <f t="shared" si="10"/>
        <v>0</v>
      </c>
      <c r="O30" s="31">
        <f t="shared" si="10"/>
        <v>-18247.18</v>
      </c>
    </row>
    <row r="31" spans="1:26" ht="18.75" customHeight="1">
      <c r="A31" s="27" t="s">
        <v>43</v>
      </c>
      <c r="B31" s="33">
        <v>0</v>
      </c>
      <c r="C31" s="33">
        <v>0</v>
      </c>
      <c r="D31" s="33">
        <v>0</v>
      </c>
      <c r="E31" s="33">
        <v>0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3">
        <f t="shared" si="9"/>
        <v>0</v>
      </c>
      <c r="P31"/>
      <c r="Q31"/>
      <c r="R31"/>
      <c r="S31"/>
      <c r="T31"/>
      <c r="U31"/>
      <c r="V31"/>
      <c r="W31"/>
      <c r="X31"/>
      <c r="Y31"/>
      <c r="Z31"/>
    </row>
    <row r="32" spans="1:26" ht="18.75" customHeight="1">
      <c r="A32" s="27" t="s">
        <v>44</v>
      </c>
      <c r="B32" s="33">
        <v>0</v>
      </c>
      <c r="C32" s="33">
        <v>0</v>
      </c>
      <c r="D32" s="33">
        <v>0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f t="shared" si="9"/>
        <v>0</v>
      </c>
      <c r="P32"/>
      <c r="Q32"/>
      <c r="R32"/>
      <c r="S32"/>
      <c r="T32"/>
      <c r="U32"/>
      <c r="V32"/>
      <c r="W32"/>
      <c r="X32"/>
      <c r="Y32"/>
      <c r="Z32"/>
    </row>
    <row r="33" spans="1:26" ht="18.75" customHeight="1">
      <c r="A33" s="27" t="s">
        <v>45</v>
      </c>
      <c r="B33" s="33">
        <v>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27" t="s">
        <v>46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4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27" t="s">
        <v>47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12" t="s">
        <v>48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3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2" t="s">
        <v>49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 t="s">
        <v>50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f t="shared" si="9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2" t="s">
        <v>51</v>
      </c>
      <c r="B39" s="33">
        <v>0</v>
      </c>
      <c r="C39" s="33">
        <v>0</v>
      </c>
      <c r="D39" s="33">
        <v>0</v>
      </c>
      <c r="E39" s="33">
        <v>0</v>
      </c>
      <c r="F39" s="33">
        <v>0</v>
      </c>
      <c r="G39" s="33">
        <v>0</v>
      </c>
      <c r="H39" s="33">
        <v>-18247.18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f t="shared" si="9"/>
        <v>-18247.18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74</v>
      </c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2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26" t="s">
        <v>75</v>
      </c>
      <c r="B42" s="35">
        <v>0</v>
      </c>
      <c r="C42" s="35">
        <v>0</v>
      </c>
      <c r="D42" s="35">
        <v>-3196.08</v>
      </c>
      <c r="E42" s="35">
        <v>0</v>
      </c>
      <c r="F42" s="35">
        <v>0</v>
      </c>
      <c r="G42" s="35">
        <v>0</v>
      </c>
      <c r="H42" s="35">
        <v>-912.36</v>
      </c>
      <c r="I42" s="35">
        <v>0</v>
      </c>
      <c r="J42" s="35">
        <v>0</v>
      </c>
      <c r="K42" s="35">
        <v>0</v>
      </c>
      <c r="L42" s="35">
        <v>0</v>
      </c>
      <c r="M42" s="35">
        <v>0</v>
      </c>
      <c r="N42" s="35">
        <v>0</v>
      </c>
      <c r="O42" s="33">
        <f t="shared" si="9"/>
        <v>-4108.44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26" t="s">
        <v>52</v>
      </c>
      <c r="B43" s="35">
        <v>0</v>
      </c>
      <c r="C43" s="35">
        <v>0</v>
      </c>
      <c r="D43" s="35">
        <v>0</v>
      </c>
      <c r="E43" s="35">
        <v>0</v>
      </c>
      <c r="F43" s="35">
        <v>0</v>
      </c>
      <c r="G43" s="35">
        <v>0</v>
      </c>
      <c r="H43" s="35">
        <v>0</v>
      </c>
      <c r="I43" s="35">
        <v>0</v>
      </c>
      <c r="J43" s="35">
        <v>0</v>
      </c>
      <c r="K43" s="35">
        <v>0</v>
      </c>
      <c r="L43" s="35">
        <v>0</v>
      </c>
      <c r="M43" s="35">
        <v>0</v>
      </c>
      <c r="N43" s="35">
        <v>0</v>
      </c>
      <c r="O43" s="33">
        <f t="shared" si="9"/>
        <v>0</v>
      </c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26"/>
      <c r="B44" s="35">
        <v>0</v>
      </c>
      <c r="C44" s="35">
        <v>0</v>
      </c>
      <c r="D44" s="35">
        <v>0</v>
      </c>
      <c r="E44" s="35">
        <v>0</v>
      </c>
      <c r="F44" s="35">
        <v>0</v>
      </c>
      <c r="G44" s="35">
        <v>0</v>
      </c>
      <c r="H44" s="35">
        <v>0</v>
      </c>
      <c r="I44" s="35">
        <v>0</v>
      </c>
      <c r="J44" s="35">
        <v>0</v>
      </c>
      <c r="K44" s="35"/>
      <c r="L44" s="35"/>
      <c r="M44" s="35"/>
      <c r="N44" s="35"/>
      <c r="O44" s="33"/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14" t="s">
        <v>53</v>
      </c>
      <c r="B45" s="36">
        <f aca="true" t="shared" si="11" ref="B45:N45">+B17+B27</f>
        <v>907891.24</v>
      </c>
      <c r="C45" s="36">
        <f t="shared" si="11"/>
        <v>665042.21</v>
      </c>
      <c r="D45" s="36">
        <f t="shared" si="11"/>
        <v>611152.1600000001</v>
      </c>
      <c r="E45" s="36">
        <f t="shared" si="11"/>
        <v>181806.74000000005</v>
      </c>
      <c r="F45" s="36">
        <f t="shared" si="11"/>
        <v>661342.4599999998</v>
      </c>
      <c r="G45" s="36">
        <f t="shared" si="11"/>
        <v>880610.3600000001</v>
      </c>
      <c r="H45" s="36">
        <f t="shared" si="11"/>
        <v>158378.92000000004</v>
      </c>
      <c r="I45" s="36">
        <f t="shared" si="11"/>
        <v>644167.6899999998</v>
      </c>
      <c r="J45" s="36">
        <f t="shared" si="11"/>
        <v>600136.6799999999</v>
      </c>
      <c r="K45" s="36">
        <f t="shared" si="11"/>
        <v>784276.8400000001</v>
      </c>
      <c r="L45" s="36">
        <f t="shared" si="11"/>
        <v>745427.37</v>
      </c>
      <c r="M45" s="36">
        <f t="shared" si="11"/>
        <v>409282.39</v>
      </c>
      <c r="N45" s="36">
        <f t="shared" si="11"/>
        <v>213007.12999999998</v>
      </c>
      <c r="O45" s="36">
        <f>SUM(B45:N45)</f>
        <v>7462522.1899999995</v>
      </c>
      <c r="P45"/>
      <c r="Q45"/>
      <c r="R45"/>
      <c r="S45"/>
      <c r="T45"/>
      <c r="U45"/>
      <c r="V45"/>
      <c r="W45"/>
      <c r="X45"/>
      <c r="Y45"/>
      <c r="Z45"/>
    </row>
    <row r="46" spans="1:19" ht="18.75" customHeight="1">
      <c r="A46" s="37" t="s">
        <v>54</v>
      </c>
      <c r="B46" s="33">
        <v>0</v>
      </c>
      <c r="C46" s="33">
        <v>0</v>
      </c>
      <c r="D46" s="33">
        <v>0</v>
      </c>
      <c r="E46" s="33">
        <v>0</v>
      </c>
      <c r="F46" s="33">
        <v>0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16">
        <f t="shared" si="9"/>
        <v>0</v>
      </c>
      <c r="P46"/>
      <c r="Q46" s="43"/>
      <c r="R46"/>
      <c r="S46"/>
    </row>
    <row r="47" spans="1:19" ht="18.75" customHeight="1">
      <c r="A47" s="37" t="s">
        <v>55</v>
      </c>
      <c r="B47" s="33">
        <v>0</v>
      </c>
      <c r="C47" s="33">
        <v>0</v>
      </c>
      <c r="D47" s="33">
        <v>0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16">
        <f t="shared" si="9"/>
        <v>0</v>
      </c>
      <c r="P47"/>
      <c r="Q47"/>
      <c r="R47"/>
      <c r="S47"/>
    </row>
    <row r="48" spans="1:19" ht="15.75">
      <c r="A48" s="38"/>
      <c r="B48" s="39"/>
      <c r="C48" s="39"/>
      <c r="D48" s="40"/>
      <c r="E48" s="40"/>
      <c r="F48" s="40"/>
      <c r="G48" s="40"/>
      <c r="H48" s="40"/>
      <c r="I48" s="39"/>
      <c r="J48" s="40"/>
      <c r="K48" s="40"/>
      <c r="L48" s="40"/>
      <c r="M48" s="40"/>
      <c r="N48" s="40"/>
      <c r="O48" s="41"/>
      <c r="P48" s="42"/>
      <c r="Q48"/>
      <c r="R48" s="43"/>
      <c r="S48"/>
    </row>
    <row r="49" spans="1:19" ht="12.75" customHeight="1">
      <c r="A49" s="44"/>
      <c r="B49" s="45"/>
      <c r="C49" s="45"/>
      <c r="D49" s="46"/>
      <c r="E49" s="46"/>
      <c r="F49" s="46"/>
      <c r="G49" s="46"/>
      <c r="H49" s="46"/>
      <c r="I49" s="45"/>
      <c r="J49" s="46"/>
      <c r="K49" s="46"/>
      <c r="L49" s="46"/>
      <c r="M49" s="46"/>
      <c r="N49" s="46"/>
      <c r="O49" s="47"/>
      <c r="P49" s="42"/>
      <c r="Q49"/>
      <c r="R49" s="43"/>
      <c r="S49"/>
    </row>
    <row r="50" spans="1:17" ht="15" customHeight="1">
      <c r="A50" s="48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50"/>
      <c r="Q50"/>
    </row>
    <row r="51" spans="1:17" ht="18.75" customHeight="1">
      <c r="A51" s="14" t="s">
        <v>56</v>
      </c>
      <c r="B51" s="51">
        <f aca="true" t="shared" si="12" ref="B51:O51">SUM(B52:B62)</f>
        <v>907891.23</v>
      </c>
      <c r="C51" s="51">
        <f t="shared" si="12"/>
        <v>665042.21</v>
      </c>
      <c r="D51" s="51">
        <f t="shared" si="12"/>
        <v>611152.17</v>
      </c>
      <c r="E51" s="51">
        <f t="shared" si="12"/>
        <v>181806.73</v>
      </c>
      <c r="F51" s="51">
        <f t="shared" si="12"/>
        <v>661342.46</v>
      </c>
      <c r="G51" s="51">
        <f t="shared" si="12"/>
        <v>880610.37</v>
      </c>
      <c r="H51" s="51">
        <f t="shared" si="12"/>
        <v>158378.92</v>
      </c>
      <c r="I51" s="51">
        <f t="shared" si="12"/>
        <v>644167.68</v>
      </c>
      <c r="J51" s="51">
        <f t="shared" si="12"/>
        <v>600136.68</v>
      </c>
      <c r="K51" s="51">
        <f t="shared" si="12"/>
        <v>784276.83</v>
      </c>
      <c r="L51" s="51">
        <f t="shared" si="12"/>
        <v>745427.37</v>
      </c>
      <c r="M51" s="51">
        <f t="shared" si="12"/>
        <v>409282.39</v>
      </c>
      <c r="N51" s="51">
        <f t="shared" si="12"/>
        <v>213007.14</v>
      </c>
      <c r="O51" s="36">
        <f t="shared" si="12"/>
        <v>7462522.18</v>
      </c>
      <c r="Q51"/>
    </row>
    <row r="52" spans="1:18" ht="18.75" customHeight="1">
      <c r="A52" s="26" t="s">
        <v>57</v>
      </c>
      <c r="B52" s="51">
        <v>749693.33</v>
      </c>
      <c r="C52" s="51">
        <v>486301.82</v>
      </c>
      <c r="D52" s="52">
        <v>0</v>
      </c>
      <c r="E52" s="52">
        <v>0</v>
      </c>
      <c r="F52" s="52">
        <v>0</v>
      </c>
      <c r="G52" s="52">
        <v>0</v>
      </c>
      <c r="H52" s="52">
        <v>0</v>
      </c>
      <c r="I52" s="52">
        <v>0</v>
      </c>
      <c r="J52" s="52">
        <v>0</v>
      </c>
      <c r="K52" s="52">
        <v>0</v>
      </c>
      <c r="L52" s="52">
        <v>0</v>
      </c>
      <c r="M52" s="52">
        <v>0</v>
      </c>
      <c r="N52" s="52">
        <v>0</v>
      </c>
      <c r="O52" s="36">
        <f>SUM(B52:N52)</f>
        <v>1235995.15</v>
      </c>
      <c r="P52"/>
      <c r="Q52"/>
      <c r="R52" s="43"/>
    </row>
    <row r="53" spans="1:16" ht="18.75" customHeight="1">
      <c r="A53" s="26" t="s">
        <v>58</v>
      </c>
      <c r="B53" s="51">
        <v>158197.9</v>
      </c>
      <c r="C53" s="51">
        <v>178740.39</v>
      </c>
      <c r="D53" s="52">
        <v>0</v>
      </c>
      <c r="E53" s="52">
        <v>0</v>
      </c>
      <c r="F53" s="52">
        <v>0</v>
      </c>
      <c r="G53" s="52">
        <v>0</v>
      </c>
      <c r="H53" s="52">
        <v>0</v>
      </c>
      <c r="I53" s="52">
        <v>0</v>
      </c>
      <c r="J53" s="52">
        <v>0</v>
      </c>
      <c r="K53" s="52">
        <v>0</v>
      </c>
      <c r="L53" s="52">
        <v>0</v>
      </c>
      <c r="M53" s="52">
        <v>0</v>
      </c>
      <c r="N53" s="52">
        <v>0</v>
      </c>
      <c r="O53" s="36">
        <f aca="true" t="shared" si="13" ref="O53:O62">SUM(B53:N53)</f>
        <v>336938.29000000004</v>
      </c>
      <c r="P53"/>
    </row>
    <row r="54" spans="1:17" ht="18.75" customHeight="1">
      <c r="A54" s="26" t="s">
        <v>59</v>
      </c>
      <c r="B54" s="52">
        <v>0</v>
      </c>
      <c r="C54" s="52">
        <v>0</v>
      </c>
      <c r="D54" s="31">
        <v>611152.17</v>
      </c>
      <c r="E54" s="52">
        <v>0</v>
      </c>
      <c r="F54" s="52">
        <v>0</v>
      </c>
      <c r="G54" s="52">
        <v>0</v>
      </c>
      <c r="H54" s="51">
        <v>158378.92</v>
      </c>
      <c r="I54" s="52">
        <v>0</v>
      </c>
      <c r="J54" s="52">
        <v>0</v>
      </c>
      <c r="K54" s="52">
        <v>0</v>
      </c>
      <c r="L54" s="52">
        <v>0</v>
      </c>
      <c r="M54" s="52">
        <v>0</v>
      </c>
      <c r="N54" s="52">
        <v>0</v>
      </c>
      <c r="O54" s="31">
        <f t="shared" si="13"/>
        <v>769531.0900000001</v>
      </c>
      <c r="Q54"/>
    </row>
    <row r="55" spans="1:18" ht="18.75" customHeight="1">
      <c r="A55" s="26" t="s">
        <v>60</v>
      </c>
      <c r="B55" s="52">
        <v>0</v>
      </c>
      <c r="C55" s="52">
        <v>0</v>
      </c>
      <c r="D55" s="52">
        <v>0</v>
      </c>
      <c r="E55" s="31">
        <v>181806.73</v>
      </c>
      <c r="F55" s="52">
        <v>0</v>
      </c>
      <c r="G55" s="52">
        <v>0</v>
      </c>
      <c r="H55" s="52">
        <v>0</v>
      </c>
      <c r="I55" s="52">
        <v>0</v>
      </c>
      <c r="J55" s="52">
        <v>0</v>
      </c>
      <c r="K55" s="52">
        <v>0</v>
      </c>
      <c r="L55" s="52">
        <v>0</v>
      </c>
      <c r="M55" s="52">
        <v>0</v>
      </c>
      <c r="N55" s="52">
        <v>0</v>
      </c>
      <c r="O55" s="36">
        <f t="shared" si="13"/>
        <v>181806.73</v>
      </c>
      <c r="R55"/>
    </row>
    <row r="56" spans="1:19" ht="18.75" customHeight="1">
      <c r="A56" s="26" t="s">
        <v>61</v>
      </c>
      <c r="B56" s="52">
        <v>0</v>
      </c>
      <c r="C56" s="52">
        <v>0</v>
      </c>
      <c r="D56" s="52">
        <v>0</v>
      </c>
      <c r="E56" s="52">
        <v>0</v>
      </c>
      <c r="F56" s="31">
        <v>661342.46</v>
      </c>
      <c r="G56" s="52">
        <v>0</v>
      </c>
      <c r="H56" s="52">
        <v>0</v>
      </c>
      <c r="I56" s="52">
        <v>0</v>
      </c>
      <c r="J56" s="52">
        <v>0</v>
      </c>
      <c r="K56" s="52">
        <v>0</v>
      </c>
      <c r="L56" s="52">
        <v>0</v>
      </c>
      <c r="M56" s="52">
        <v>0</v>
      </c>
      <c r="N56" s="52">
        <v>0</v>
      </c>
      <c r="O56" s="31">
        <f t="shared" si="13"/>
        <v>661342.46</v>
      </c>
      <c r="S56"/>
    </row>
    <row r="57" spans="1:20" ht="18.75" customHeight="1">
      <c r="A57" s="26" t="s">
        <v>62</v>
      </c>
      <c r="B57" s="52">
        <v>0</v>
      </c>
      <c r="C57" s="52">
        <v>0</v>
      </c>
      <c r="D57" s="52">
        <v>0</v>
      </c>
      <c r="E57" s="52">
        <v>0</v>
      </c>
      <c r="F57" s="52">
        <v>0</v>
      </c>
      <c r="G57" s="51">
        <v>880610.37</v>
      </c>
      <c r="H57" s="52">
        <v>0</v>
      </c>
      <c r="I57" s="52">
        <v>0</v>
      </c>
      <c r="J57" s="52">
        <v>0</v>
      </c>
      <c r="K57" s="52">
        <v>0</v>
      </c>
      <c r="L57" s="52">
        <v>0</v>
      </c>
      <c r="M57" s="52">
        <v>0</v>
      </c>
      <c r="N57" s="52">
        <v>0</v>
      </c>
      <c r="O57" s="36">
        <f t="shared" si="13"/>
        <v>880610.37</v>
      </c>
      <c r="T57"/>
    </row>
    <row r="58" spans="1:21" ht="18.75" customHeight="1">
      <c r="A58" s="26" t="s">
        <v>63</v>
      </c>
      <c r="B58" s="52">
        <v>0</v>
      </c>
      <c r="C58" s="52">
        <v>0</v>
      </c>
      <c r="D58" s="52">
        <v>0</v>
      </c>
      <c r="E58" s="52">
        <v>0</v>
      </c>
      <c r="F58" s="52">
        <v>0</v>
      </c>
      <c r="G58" s="52">
        <v>0</v>
      </c>
      <c r="H58" s="52">
        <v>0</v>
      </c>
      <c r="I58" s="51">
        <v>644167.68</v>
      </c>
      <c r="J58" s="52">
        <v>0</v>
      </c>
      <c r="K58" s="52">
        <v>0</v>
      </c>
      <c r="L58" s="52">
        <v>0</v>
      </c>
      <c r="M58" s="52">
        <v>0</v>
      </c>
      <c r="N58" s="52">
        <v>0</v>
      </c>
      <c r="O58" s="36">
        <f t="shared" si="13"/>
        <v>644167.68</v>
      </c>
      <c r="U58"/>
    </row>
    <row r="59" spans="1:22" ht="18.75" customHeight="1">
      <c r="A59" s="26" t="s">
        <v>64</v>
      </c>
      <c r="B59" s="52">
        <v>0</v>
      </c>
      <c r="C59" s="52">
        <v>0</v>
      </c>
      <c r="D59" s="52">
        <v>0</v>
      </c>
      <c r="E59" s="52">
        <v>0</v>
      </c>
      <c r="F59" s="52">
        <v>0</v>
      </c>
      <c r="G59" s="52">
        <v>0</v>
      </c>
      <c r="H59" s="52">
        <v>0</v>
      </c>
      <c r="I59" s="52">
        <v>0</v>
      </c>
      <c r="J59" s="31">
        <v>600136.68</v>
      </c>
      <c r="K59" s="52">
        <v>0</v>
      </c>
      <c r="L59" s="52">
        <v>0</v>
      </c>
      <c r="M59" s="52">
        <v>0</v>
      </c>
      <c r="N59" s="52">
        <v>0</v>
      </c>
      <c r="O59" s="36">
        <f t="shared" si="13"/>
        <v>600136.68</v>
      </c>
      <c r="V59"/>
    </row>
    <row r="60" spans="1:23" ht="18.75" customHeight="1">
      <c r="A60" s="26" t="s">
        <v>65</v>
      </c>
      <c r="B60" s="52">
        <v>0</v>
      </c>
      <c r="C60" s="52">
        <v>0</v>
      </c>
      <c r="D60" s="52">
        <v>0</v>
      </c>
      <c r="E60" s="52">
        <v>0</v>
      </c>
      <c r="F60" s="52">
        <v>0</v>
      </c>
      <c r="G60" s="52">
        <v>0</v>
      </c>
      <c r="H60" s="52">
        <v>0</v>
      </c>
      <c r="I60" s="52">
        <v>0</v>
      </c>
      <c r="J60" s="52">
        <v>0</v>
      </c>
      <c r="K60" s="31">
        <v>784276.83</v>
      </c>
      <c r="L60" s="31">
        <v>745427.37</v>
      </c>
      <c r="M60" s="52">
        <v>0</v>
      </c>
      <c r="N60" s="52">
        <v>0</v>
      </c>
      <c r="O60" s="36">
        <f t="shared" si="13"/>
        <v>1529704.2</v>
      </c>
      <c r="P60"/>
      <c r="W60"/>
    </row>
    <row r="61" spans="1:25" ht="18.75" customHeight="1">
      <c r="A61" s="26" t="s">
        <v>66</v>
      </c>
      <c r="B61" s="52">
        <v>0</v>
      </c>
      <c r="C61" s="52">
        <v>0</v>
      </c>
      <c r="D61" s="52">
        <v>0</v>
      </c>
      <c r="E61" s="52">
        <v>0</v>
      </c>
      <c r="F61" s="52">
        <v>0</v>
      </c>
      <c r="G61" s="52">
        <v>0</v>
      </c>
      <c r="H61" s="52">
        <v>0</v>
      </c>
      <c r="I61" s="52">
        <v>0</v>
      </c>
      <c r="J61" s="52">
        <v>0</v>
      </c>
      <c r="K61" s="52">
        <v>0</v>
      </c>
      <c r="L61" s="52">
        <v>0</v>
      </c>
      <c r="M61" s="31">
        <v>409282.39</v>
      </c>
      <c r="N61" s="52">
        <v>0</v>
      </c>
      <c r="O61" s="36">
        <f t="shared" si="13"/>
        <v>409282.39</v>
      </c>
      <c r="R61"/>
      <c r="Y61"/>
    </row>
    <row r="62" spans="1:26" ht="18.75" customHeight="1">
      <c r="A62" s="38" t="s">
        <v>67</v>
      </c>
      <c r="B62" s="53">
        <v>0</v>
      </c>
      <c r="C62" s="53">
        <v>0</v>
      </c>
      <c r="D62" s="53">
        <v>0</v>
      </c>
      <c r="E62" s="53">
        <v>0</v>
      </c>
      <c r="F62" s="53">
        <v>0</v>
      </c>
      <c r="G62" s="53">
        <v>0</v>
      </c>
      <c r="H62" s="53">
        <v>0</v>
      </c>
      <c r="I62" s="53">
        <v>0</v>
      </c>
      <c r="J62" s="53">
        <v>0</v>
      </c>
      <c r="K62" s="53">
        <v>0</v>
      </c>
      <c r="L62" s="53">
        <v>0</v>
      </c>
      <c r="M62" s="53">
        <v>0</v>
      </c>
      <c r="N62" s="54">
        <v>213007.14</v>
      </c>
      <c r="O62" s="55">
        <f t="shared" si="13"/>
        <v>213007.14</v>
      </c>
      <c r="P62"/>
      <c r="S62"/>
      <c r="Z62"/>
    </row>
    <row r="63" spans="1:12" ht="21" customHeight="1">
      <c r="A63" s="56" t="s">
        <v>76</v>
      </c>
      <c r="B63" s="57"/>
      <c r="C63" s="57"/>
      <c r="D63"/>
      <c r="E63"/>
      <c r="F63"/>
      <c r="G63"/>
      <c r="H63" s="58"/>
      <c r="I63" s="58"/>
      <c r="J63"/>
      <c r="K63"/>
      <c r="L63"/>
    </row>
    <row r="64" spans="1:14" ht="15.75">
      <c r="A64" s="67"/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</row>
    <row r="65" spans="2:12" ht="13.5">
      <c r="B65" s="57"/>
      <c r="C65" s="57"/>
      <c r="D65"/>
      <c r="E65"/>
      <c r="F65"/>
      <c r="G65"/>
      <c r="H65" s="58"/>
      <c r="I65" s="58"/>
      <c r="J65"/>
      <c r="K65"/>
      <c r="L65"/>
    </row>
    <row r="66" spans="2:12" ht="13.5">
      <c r="B66" s="57"/>
      <c r="C66" s="57"/>
      <c r="D66"/>
      <c r="E66"/>
      <c r="F66"/>
      <c r="G66"/>
      <c r="H66"/>
      <c r="I66"/>
      <c r="J66"/>
      <c r="K66"/>
      <c r="L66"/>
    </row>
    <row r="67" spans="2:12" ht="13.5">
      <c r="B67"/>
      <c r="C67"/>
      <c r="D67"/>
      <c r="E67"/>
      <c r="F67"/>
      <c r="G67"/>
      <c r="H67" s="59"/>
      <c r="I67" s="59"/>
      <c r="J67" s="60"/>
      <c r="K67" s="60"/>
      <c r="L67" s="60"/>
    </row>
    <row r="68" spans="2:12" ht="13.5">
      <c r="B68"/>
      <c r="C68"/>
      <c r="D68"/>
      <c r="E68"/>
      <c r="F68"/>
      <c r="G68"/>
      <c r="H68"/>
      <c r="I68"/>
      <c r="J68"/>
      <c r="K68"/>
      <c r="L68"/>
    </row>
    <row r="69" spans="2:12" ht="13.5">
      <c r="B69"/>
      <c r="C69"/>
      <c r="D69"/>
      <c r="E69"/>
      <c r="F69"/>
      <c r="G69"/>
      <c r="H69"/>
      <c r="I69"/>
      <c r="J69"/>
      <c r="K69"/>
      <c r="L69"/>
    </row>
    <row r="70" spans="2:12" ht="13.5">
      <c r="B70"/>
      <c r="C70"/>
      <c r="D70"/>
      <c r="E70"/>
      <c r="F70"/>
      <c r="G70"/>
      <c r="H70"/>
      <c r="I70"/>
      <c r="J70"/>
      <c r="K70"/>
      <c r="L70"/>
    </row>
    <row r="71" spans="2:12" ht="13.5">
      <c r="B71"/>
      <c r="C71"/>
      <c r="D71"/>
      <c r="E71"/>
      <c r="F71"/>
      <c r="G71"/>
      <c r="H71"/>
      <c r="I71"/>
      <c r="J71"/>
      <c r="K71"/>
      <c r="L71"/>
    </row>
    <row r="72" spans="2:12" ht="13.5">
      <c r="B72"/>
      <c r="C72"/>
      <c r="D72"/>
      <c r="E72"/>
      <c r="F72"/>
      <c r="G72"/>
      <c r="H72"/>
      <c r="I72"/>
      <c r="J72"/>
      <c r="K72"/>
      <c r="L72"/>
    </row>
    <row r="73" spans="2:12" ht="13.5">
      <c r="B73"/>
      <c r="C73"/>
      <c r="D73"/>
      <c r="E73"/>
      <c r="F73"/>
      <c r="G73"/>
      <c r="H73"/>
      <c r="I73"/>
      <c r="J73"/>
      <c r="K73"/>
      <c r="L73"/>
    </row>
    <row r="74" ht="13.5">
      <c r="K74"/>
    </row>
    <row r="75" ht="13.5">
      <c r="L75"/>
    </row>
    <row r="76" ht="13.5">
      <c r="M76"/>
    </row>
    <row r="77" ht="13.5">
      <c r="N77"/>
    </row>
    <row r="104" spans="2:14" ht="13.5">
      <c r="B104">
        <v>0</v>
      </c>
      <c r="C104">
        <v>0</v>
      </c>
      <c r="D104">
        <v>0</v>
      </c>
      <c r="E104">
        <v>0</v>
      </c>
      <c r="F104">
        <v>0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0</v>
      </c>
    </row>
    <row r="106" spans="2:14" ht="13.5">
      <c r="B106">
        <v>0</v>
      </c>
      <c r="C106">
        <v>0</v>
      </c>
      <c r="D106">
        <v>0</v>
      </c>
      <c r="E106">
        <v>0</v>
      </c>
      <c r="F106">
        <v>0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0</v>
      </c>
    </row>
  </sheetData>
  <sheetProtection/>
  <mergeCells count="6">
    <mergeCell ref="A1:O1"/>
    <mergeCell ref="A2:O2"/>
    <mergeCell ref="A4:A6"/>
    <mergeCell ref="B4:N4"/>
    <mergeCell ref="O4:O6"/>
    <mergeCell ref="A64:N64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2021-07-15T14:07:34Z</dcterms:modified>
  <cp:category/>
  <cp:version/>
  <cp:contentType/>
  <cp:contentStatus/>
</cp:coreProperties>
</file>