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'!$A$1:$K$66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<sst xmlns="http://schemas.openxmlformats.org/spreadsheetml/2006/main" count="74" uniqueCount="73">
  <si>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</si>
  <si>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</si>
  <si>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</si>
  <si>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</si>
  <si>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</si>
  <si>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</si>
  <si>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</si>
  <si>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</si>
  <si>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</si>
  <si>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</si>
  <si>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</si>
  <si>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5.2.9. Pagamento por Estimativa (-)</t>
  </si>
  <si>
    <t>5.2.8. Pagamento por Estimativa (+)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</si>
  <si>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</si>
  <si>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</si>
  <si>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</si>
  <si>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</si>
  <si>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</si>
  <si>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</si>
  <si>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</si>
  <si>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</si>
  <si>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</si>
  <si>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</si>
  <si>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</si>
  <si>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</si>
  <si>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</si>
  <si>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</si>
  <si>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</si>
  <si>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</si>
  <si>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</si>
  <si>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</si>
  <si>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</si>
  <si>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</si>
  <si>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</si>
  <si>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</si>
  <si>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</si>
  <si>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</si>
  <si>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</si>
  <si>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</si>
  <si>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</si>
  <si>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</si>
  <si>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</si>
  <si>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</si>
  <si>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</si>
  <si>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</si>
  <si>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</si>
  <si>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</si>
  <si>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</si>
  <si>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</si>
  <si>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</si>
  <si>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</si>
  <si>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</si>
  <si>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</si>
  <si>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</si>
  <si>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</si>
  <si>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</si>
  <si>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</si>
  <si>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</si>
  <si>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</si>
  <si>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</si>
  <si>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</si>
  <si>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</si>
  <si>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</si>
  <si>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</si>
  <si>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</si>
  <si>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</si>
  <si>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</si>
  <si>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</si>
  <si>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</si>
  <si>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4.6. Valor Frota Não Disponibilizada</t>
  </si>
  <si>
    <t>4.7. Ajuste Frota Operante</t>
  </si>
  <si>
    <t>4. Remuneração Bruta do Operador (4.1 + 4.2 + 4.3 + 4.4 + 4.5 + 4.6 + 4.7)</t>
  </si>
  <si>
    <t>OPERAÇÃO 27/07/21 - VENCIMENTO 03/08/21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</si>
</sst>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6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6" t="s">
        <v>58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1">
      <c r="A2" s="57" t="s">
        <v>72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5.75">
      <c r="A3" s="51"/>
      <c r="B3" s="54"/>
      <c r="C3" s="51"/>
      <c r="D3" s="51" t="s">
        <v>52</v>
      </c>
      <c r="E3" s="53">
        <v>4.4</v>
      </c>
      <c r="F3" s="53"/>
      <c r="G3" s="52"/>
      <c r="H3" s="52"/>
      <c r="I3" s="52"/>
      <c r="J3" s="52"/>
      <c r="K3" s="51"/>
    </row>
    <row r="4" spans="1:11" ht="15.75">
      <c r="A4" s="58" t="s">
        <v>51</v>
      </c>
      <c r="B4" s="59" t="s">
        <v>50</v>
      </c>
      <c r="C4" s="60"/>
      <c r="D4" s="60"/>
      <c r="E4" s="60"/>
      <c r="F4" s="60"/>
      <c r="G4" s="60"/>
      <c r="H4" s="60"/>
      <c r="I4" s="60"/>
      <c r="J4" s="60"/>
      <c r="K4" s="58" t="s">
        <v>49</v>
      </c>
    </row>
    <row r="5" spans="1:11" ht="43.5" customHeight="1">
      <c r="A5" s="58"/>
      <c r="B5" s="49" t="s">
        <v>62</v>
      </c>
      <c r="C5" s="49" t="s">
        <v>48</v>
      </c>
      <c r="D5" s="50" t="s">
        <v>63</v>
      </c>
      <c r="E5" s="50" t="s">
        <v>64</v>
      </c>
      <c r="F5" s="50" t="s">
        <v>65</v>
      </c>
      <c r="G5" s="49" t="s">
        <v>66</v>
      </c>
      <c r="H5" s="50" t="s">
        <v>63</v>
      </c>
      <c r="I5" s="49" t="s">
        <v>47</v>
      </c>
      <c r="J5" s="49" t="s">
        <v>67</v>
      </c>
      <c r="K5" s="58"/>
    </row>
    <row r="6" spans="1:11" ht="18.75" customHeight="1">
      <c r="A6" s="58"/>
      <c r="B6" s="48" t="s">
        <v>46</v>
      </c>
      <c r="C6" s="48" t="s">
        <v>45</v>
      </c>
      <c r="D6" s="48" t="s">
        <v>44</v>
      </c>
      <c r="E6" s="48" t="s">
        <v>43</v>
      </c>
      <c r="F6" s="48" t="s">
        <v>42</v>
      </c>
      <c r="G6" s="48" t="s">
        <v>41</v>
      </c>
      <c r="H6" s="48" t="s">
        <v>40</v>
      </c>
      <c r="I6" s="48" t="s">
        <v>39</v>
      </c>
      <c r="J6" s="48" t="s">
        <v>38</v>
      </c>
      <c r="K6" s="58"/>
    </row>
    <row r="7" spans="1:14" ht="16.5" customHeight="1">
      <c r="A7" s="13" t="s">
        <v>37</v>
      </c>
      <c r="B7" s="47">
        <f aca="true" t="shared" si="0" ref="B7:K7">B8+B11</f>
        <v>243973</v>
      </c>
      <c r="C7" s="47">
        <f t="shared" si="0"/>
        <v>209444</v>
      </c>
      <c r="D7" s="47">
        <f t="shared" si="0"/>
        <v>270335</v>
      </c>
      <c r="E7" s="47">
        <f t="shared" si="0"/>
        <v>138954</v>
      </c>
      <c r="F7" s="47">
        <f t="shared" si="0"/>
        <v>167269</v>
      </c>
      <c r="G7" s="47">
        <f t="shared" si="0"/>
        <v>187380</v>
      </c>
      <c r="H7" s="47">
        <f t="shared" si="0"/>
        <v>215518</v>
      </c>
      <c r="I7" s="47">
        <f t="shared" si="0"/>
        <v>277111</v>
      </c>
      <c r="J7" s="47">
        <f t="shared" si="0"/>
        <v>86169</v>
      </c>
      <c r="K7" s="47">
        <f t="shared" si="0"/>
        <v>1796153</v>
      </c>
      <c r="L7" s="46"/>
      <c r="M7"/>
      <c r="N7"/>
    </row>
    <row r="8" spans="1:14" ht="16.5" customHeight="1">
      <c r="A8" s="44" t="s">
        <v>36</v>
      </c>
      <c r="B8" s="45">
        <f aca="true" t="shared" si="1" ref="B8:J8">+B9+B10</f>
        <v>18146</v>
      </c>
      <c r="C8" s="45">
        <f t="shared" si="1"/>
        <v>17807</v>
      </c>
      <c r="D8" s="45">
        <f t="shared" si="1"/>
        <v>19408</v>
      </c>
      <c r="E8" s="45">
        <f t="shared" si="1"/>
        <v>11232</v>
      </c>
      <c r="F8" s="45">
        <f t="shared" si="1"/>
        <v>13830</v>
      </c>
      <c r="G8" s="45">
        <f t="shared" si="1"/>
        <v>9331</v>
      </c>
      <c r="H8" s="45">
        <f t="shared" si="1"/>
        <v>8163</v>
      </c>
      <c r="I8" s="45">
        <f t="shared" si="1"/>
        <v>18123</v>
      </c>
      <c r="J8" s="45">
        <f t="shared" si="1"/>
        <v>3111</v>
      </c>
      <c r="K8" s="38">
        <f>SUM(B8:J8)</f>
        <v>119151</v>
      </c>
      <c r="L8"/>
      <c r="M8"/>
      <c r="N8"/>
    </row>
    <row r="9" spans="1:14" ht="16.5" customHeight="1">
      <c r="A9" s="22" t="s">
        <v>35</v>
      </c>
      <c r="B9" s="45">
        <v>18125</v>
      </c>
      <c r="C9" s="45">
        <v>17800</v>
      </c>
      <c r="D9" s="45">
        <v>19402</v>
      </c>
      <c r="E9" s="45">
        <v>11189</v>
      </c>
      <c r="F9" s="45">
        <v>13821</v>
      </c>
      <c r="G9" s="45">
        <v>9327</v>
      </c>
      <c r="H9" s="45">
        <v>8163</v>
      </c>
      <c r="I9" s="45">
        <v>18089</v>
      </c>
      <c r="J9" s="45">
        <v>3111</v>
      </c>
      <c r="K9" s="38">
        <f>SUM(B9:J9)</f>
        <v>119027</v>
      </c>
      <c r="L9"/>
      <c r="M9"/>
      <c r="N9"/>
    </row>
    <row r="10" spans="1:14" ht="16.5" customHeight="1">
      <c r="A10" s="22" t="s">
        <v>34</v>
      </c>
      <c r="B10" s="45">
        <v>21</v>
      </c>
      <c r="C10" s="45">
        <v>7</v>
      </c>
      <c r="D10" s="45">
        <v>6</v>
      </c>
      <c r="E10" s="45">
        <v>43</v>
      </c>
      <c r="F10" s="45">
        <v>9</v>
      </c>
      <c r="G10" s="45">
        <v>4</v>
      </c>
      <c r="H10" s="45">
        <v>0</v>
      </c>
      <c r="I10" s="45">
        <v>34</v>
      </c>
      <c r="J10" s="45">
        <v>0</v>
      </c>
      <c r="K10" s="38">
        <f>SUM(B10:J10)</f>
        <v>124</v>
      </c>
      <c r="L10"/>
      <c r="M10"/>
      <c r="N10"/>
    </row>
    <row r="11" spans="1:14" ht="16.5" customHeight="1">
      <c r="A11" s="44" t="s">
        <v>33</v>
      </c>
      <c r="B11" s="43">
        <v>225827</v>
      </c>
      <c r="C11" s="43">
        <v>191637</v>
      </c>
      <c r="D11" s="43">
        <v>250927</v>
      </c>
      <c r="E11" s="43">
        <v>127722</v>
      </c>
      <c r="F11" s="43">
        <v>153439</v>
      </c>
      <c r="G11" s="43">
        <v>178049</v>
      </c>
      <c r="H11" s="43">
        <v>207355</v>
      </c>
      <c r="I11" s="43">
        <v>258988</v>
      </c>
      <c r="J11" s="43">
        <v>83058</v>
      </c>
      <c r="K11" s="38">
        <f>SUM(B11:J11)</f>
        <v>1677002</v>
      </c>
      <c r="L11"/>
      <c r="M11"/>
      <c r="N11"/>
    </row>
    <row r="12" spans="1:14" ht="12" customHeight="1">
      <c r="A12" s="22"/>
      <c r="B12" s="43"/>
      <c r="C12" s="43"/>
      <c r="D12" s="43"/>
      <c r="E12" s="43"/>
      <c r="F12" s="43"/>
      <c r="G12" s="43"/>
      <c r="H12" s="43"/>
      <c r="I12" s="43"/>
      <c r="J12" s="43"/>
      <c r="K12" s="38"/>
      <c r="L12"/>
      <c r="M12"/>
      <c r="N12"/>
    </row>
    <row r="13" spans="1:14" ht="16.5" customHeight="1">
      <c r="A13" s="16" t="s">
        <v>32</v>
      </c>
      <c r="B13" s="42">
        <v>3.3566</v>
      </c>
      <c r="C13" s="42">
        <v>3.6846</v>
      </c>
      <c r="D13" s="42">
        <v>4.0815</v>
      </c>
      <c r="E13" s="42">
        <v>3.5534</v>
      </c>
      <c r="F13" s="42">
        <v>3.7578</v>
      </c>
      <c r="G13" s="42">
        <v>3.7995</v>
      </c>
      <c r="H13" s="42">
        <v>3.0287</v>
      </c>
      <c r="I13" s="42">
        <v>3.0573</v>
      </c>
      <c r="J13" s="42">
        <v>3.4639</v>
      </c>
      <c r="K13" s="31"/>
      <c r="L13"/>
      <c r="M13"/>
      <c r="N13"/>
    </row>
    <row r="14" spans="1:11" ht="12" customHeight="1">
      <c r="A14" s="41"/>
      <c r="B14" s="17"/>
      <c r="C14" s="40"/>
      <c r="D14" s="40"/>
      <c r="E14" s="40"/>
      <c r="F14" s="40"/>
      <c r="G14" s="40"/>
      <c r="H14" s="40"/>
      <c r="I14" s="40"/>
      <c r="J14" s="40"/>
      <c r="K14" s="31"/>
    </row>
    <row r="15" spans="1:11" ht="16.5" customHeight="1">
      <c r="A15" s="16" t="s">
        <v>31</v>
      </c>
      <c r="B15" s="39">
        <v>1.367253215127077</v>
      </c>
      <c r="C15" s="39">
        <v>1.395786275257122</v>
      </c>
      <c r="D15" s="39">
        <v>1.130112274874061</v>
      </c>
      <c r="E15" s="39">
        <v>1.459898497133485</v>
      </c>
      <c r="F15" s="39">
        <v>1.241308846412757</v>
      </c>
      <c r="G15" s="39">
        <v>1.21601528593174</v>
      </c>
      <c r="H15" s="39">
        <v>1.186335031505163</v>
      </c>
      <c r="I15" s="39">
        <v>1.227992284474935</v>
      </c>
      <c r="J15" s="39">
        <v>1.32569553541347</v>
      </c>
      <c r="K15" s="31"/>
    </row>
    <row r="16" spans="1:11" ht="12" customHeight="1">
      <c r="A16" s="16"/>
      <c r="B16" s="31"/>
      <c r="C16" s="31"/>
      <c r="D16" s="31"/>
      <c r="E16" s="38"/>
      <c r="F16" s="31"/>
      <c r="G16" s="31"/>
      <c r="H16" s="31"/>
      <c r="I16" s="31"/>
      <c r="J16" s="31"/>
      <c r="K16" s="15"/>
    </row>
    <row r="17" spans="1:14" ht="16.5" customHeight="1">
      <c r="A17" s="37" t="s">
        <v>71</v>
      </c>
      <c r="B17" s="36">
        <f>B18+B19+B20+B21+B22+B23+B24</f>
        <v>1151733.96</v>
      </c>
      <c r="C17" s="36">
        <f aca="true" t="shared" si="2" ref="C17:J17">C18+C19+C20+C21+C22+C23+C24</f>
        <v>1108231.42</v>
      </c>
      <c r="D17" s="36">
        <f t="shared" si="2"/>
        <v>1269949.71</v>
      </c>
      <c r="E17" s="36">
        <f t="shared" si="2"/>
        <v>742106.95</v>
      </c>
      <c r="F17" s="36">
        <f t="shared" si="2"/>
        <v>802726.41</v>
      </c>
      <c r="G17" s="36">
        <f t="shared" si="2"/>
        <v>884864.7000000001</v>
      </c>
      <c r="H17" s="36">
        <f t="shared" si="2"/>
        <v>796581.9299999999</v>
      </c>
      <c r="I17" s="36">
        <f t="shared" si="2"/>
        <v>1084118.6199999999</v>
      </c>
      <c r="J17" s="36">
        <f t="shared" si="2"/>
        <v>404717.5399999999</v>
      </c>
      <c r="K17" s="36">
        <f aca="true" t="shared" si="3" ref="K17:K24">SUM(B17:J17)</f>
        <v>8245031.24</v>
      </c>
      <c r="L17"/>
      <c r="M17"/>
      <c r="N17"/>
    </row>
    <row r="18" spans="1:14" ht="16.5" customHeight="1">
      <c r="A18" s="35" t="s">
        <v>30</v>
      </c>
      <c r="B18" s="30">
        <f aca="true" t="shared" si="4" ref="B18:J18">ROUND(B13*B7,2)</f>
        <v>818919.77</v>
      </c>
      <c r="C18" s="30">
        <f t="shared" si="4"/>
        <v>771717.36</v>
      </c>
      <c r="D18" s="30">
        <f t="shared" si="4"/>
        <v>1103372.3</v>
      </c>
      <c r="E18" s="30">
        <f t="shared" si="4"/>
        <v>493759.14</v>
      </c>
      <c r="F18" s="30">
        <f t="shared" si="4"/>
        <v>628563.45</v>
      </c>
      <c r="G18" s="30">
        <f t="shared" si="4"/>
        <v>711950.31</v>
      </c>
      <c r="H18" s="30">
        <f t="shared" si="4"/>
        <v>652739.37</v>
      </c>
      <c r="I18" s="30">
        <f t="shared" si="4"/>
        <v>847211.46</v>
      </c>
      <c r="J18" s="30">
        <f t="shared" si="4"/>
        <v>298480.8</v>
      </c>
      <c r="K18" s="30">
        <f t="shared" si="3"/>
        <v>6326713.96</v>
      </c>
      <c r="L18"/>
      <c r="M18"/>
      <c r="N18"/>
    </row>
    <row r="19" spans="1:14" ht="16.5" customHeight="1">
      <c r="A19" s="18" t="s">
        <v>29</v>
      </c>
      <c r="B19" s="30">
        <f aca="true" t="shared" si="5" ref="B19:J19">IF(B15&lt;&gt;0,ROUND((B15-1)*B18,2),0)</f>
        <v>300750.92</v>
      </c>
      <c r="C19" s="30">
        <f t="shared" si="5"/>
        <v>305435.14</v>
      </c>
      <c r="D19" s="30">
        <f t="shared" si="5"/>
        <v>143562.28</v>
      </c>
      <c r="E19" s="30">
        <f t="shared" si="5"/>
        <v>227079.09</v>
      </c>
      <c r="F19" s="30">
        <f t="shared" si="5"/>
        <v>151677.92</v>
      </c>
      <c r="G19" s="30">
        <f t="shared" si="5"/>
        <v>153792.15</v>
      </c>
      <c r="H19" s="30">
        <f t="shared" si="5"/>
        <v>121628.21</v>
      </c>
      <c r="I19" s="30">
        <f t="shared" si="5"/>
        <v>193157.68</v>
      </c>
      <c r="J19" s="30">
        <f t="shared" si="5"/>
        <v>97213.86</v>
      </c>
      <c r="K19" s="30">
        <f t="shared" si="3"/>
        <v>1694297.25</v>
      </c>
      <c r="L19"/>
      <c r="M19"/>
      <c r="N19"/>
    </row>
    <row r="20" spans="1:14" ht="16.5" customHeight="1">
      <c r="A20" s="18" t="s">
        <v>28</v>
      </c>
      <c r="B20" s="30">
        <v>30722.04</v>
      </c>
      <c r="C20" s="30">
        <v>28396.46</v>
      </c>
      <c r="D20" s="30">
        <v>21157.69</v>
      </c>
      <c r="E20" s="30">
        <v>19270.62</v>
      </c>
      <c r="F20" s="30">
        <v>21143.81</v>
      </c>
      <c r="G20" s="30">
        <v>18438.49</v>
      </c>
      <c r="H20" s="30">
        <v>23153.08</v>
      </c>
      <c r="I20" s="30">
        <v>41067.02</v>
      </c>
      <c r="J20" s="30">
        <v>10940.04</v>
      </c>
      <c r="K20" s="30">
        <f t="shared" si="3"/>
        <v>214289.25</v>
      </c>
      <c r="L20"/>
      <c r="M20"/>
      <c r="N20"/>
    </row>
    <row r="21" spans="1:14" ht="16.5" customHeight="1">
      <c r="A21" s="18" t="s">
        <v>27</v>
      </c>
      <c r="B21" s="30">
        <v>1341.23</v>
      </c>
      <c r="C21" s="34">
        <v>2682.46</v>
      </c>
      <c r="D21" s="34">
        <v>4023.69</v>
      </c>
      <c r="E21" s="30">
        <v>2682.46</v>
      </c>
      <c r="F21" s="30">
        <v>1341.23</v>
      </c>
      <c r="G21" s="34">
        <v>1341.23</v>
      </c>
      <c r="H21" s="34">
        <v>2682.46</v>
      </c>
      <c r="I21" s="34">
        <v>2682.46</v>
      </c>
      <c r="J21" s="34">
        <v>1341.23</v>
      </c>
      <c r="K21" s="30">
        <f t="shared" si="3"/>
        <v>20118.449999999997</v>
      </c>
      <c r="L21"/>
      <c r="M21"/>
      <c r="N21"/>
    </row>
    <row r="22" spans="1:14" ht="16.5" customHeight="1">
      <c r="A22" s="18" t="s">
        <v>26</v>
      </c>
      <c r="B22" s="30">
        <v>0</v>
      </c>
      <c r="C22" s="30">
        <v>0</v>
      </c>
      <c r="D22" s="30">
        <v>-2166.25</v>
      </c>
      <c r="E22" s="30">
        <v>0</v>
      </c>
      <c r="F22" s="30">
        <v>0</v>
      </c>
      <c r="G22" s="30">
        <v>0</v>
      </c>
      <c r="H22" s="30">
        <v>-3621.19</v>
      </c>
      <c r="I22" s="30">
        <v>0</v>
      </c>
      <c r="J22" s="30">
        <v>-3258.39</v>
      </c>
      <c r="K22" s="30">
        <f t="shared" si="3"/>
        <v>-9045.83</v>
      </c>
      <c r="L22"/>
      <c r="M22"/>
      <c r="N22"/>
    </row>
    <row r="23" spans="1:14" ht="16.5" customHeight="1">
      <c r="A23" s="18" t="s">
        <v>69</v>
      </c>
      <c r="B23" s="30">
        <v>0</v>
      </c>
      <c r="C23" s="30">
        <v>0</v>
      </c>
      <c r="D23" s="30">
        <v>0</v>
      </c>
      <c r="E23" s="30">
        <v>-684.36</v>
      </c>
      <c r="F23" s="30">
        <v>0</v>
      </c>
      <c r="G23" s="30">
        <v>-657.48</v>
      </c>
      <c r="H23" s="30">
        <v>0</v>
      </c>
      <c r="I23" s="30">
        <v>0</v>
      </c>
      <c r="J23" s="30">
        <v>0</v>
      </c>
      <c r="K23" s="30">
        <f t="shared" si="3"/>
        <v>-1341.8400000000001</v>
      </c>
      <c r="L23"/>
      <c r="M23"/>
      <c r="N23"/>
    </row>
    <row r="24" spans="1:14" ht="16.5" customHeight="1">
      <c r="A24" s="18" t="s">
        <v>70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f t="shared" si="3"/>
        <v>0</v>
      </c>
      <c r="L24"/>
      <c r="M24"/>
      <c r="N24"/>
    </row>
    <row r="25" spans="1:11" ht="12" customHeight="1">
      <c r="A25" s="33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</row>
    <row r="26" spans="1:11" ht="12" customHeight="1">
      <c r="A26" s="18"/>
      <c r="B26" s="31">
        <v>0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/>
    </row>
    <row r="27" spans="1:14" ht="16.5" customHeight="1">
      <c r="A27" s="16" t="s">
        <v>25</v>
      </c>
      <c r="B27" s="30">
        <f aca="true" t="shared" si="6" ref="B27:J27">+B28+B33+B45</f>
        <v>-208206.52000000002</v>
      </c>
      <c r="C27" s="30">
        <f t="shared" si="6"/>
        <v>-88686.22</v>
      </c>
      <c r="D27" s="30">
        <f t="shared" si="6"/>
        <v>-154197.89</v>
      </c>
      <c r="E27" s="30">
        <f t="shared" si="6"/>
        <v>-193692.8</v>
      </c>
      <c r="F27" s="30">
        <f t="shared" si="6"/>
        <v>-60812.4</v>
      </c>
      <c r="G27" s="30">
        <f t="shared" si="6"/>
        <v>-188035.21</v>
      </c>
      <c r="H27" s="30">
        <f t="shared" si="6"/>
        <v>-69141.43</v>
      </c>
      <c r="I27" s="30">
        <f t="shared" si="6"/>
        <v>-131439.99</v>
      </c>
      <c r="J27" s="30">
        <f t="shared" si="6"/>
        <v>-35038.49</v>
      </c>
      <c r="K27" s="30">
        <f aca="true" t="shared" si="7" ref="K27:K35">SUM(B27:J27)</f>
        <v>-1129250.95</v>
      </c>
      <c r="L27"/>
      <c r="M27"/>
      <c r="N27"/>
    </row>
    <row r="28" spans="1:14" ht="16.5" customHeight="1">
      <c r="A28" s="18" t="s">
        <v>24</v>
      </c>
      <c r="B28" s="30">
        <f aca="true" t="shared" si="8" ref="B28:J28">B29+B30+B31+B32</f>
        <v>-208206.52000000002</v>
      </c>
      <c r="C28" s="30">
        <f t="shared" si="8"/>
        <v>-88686.22</v>
      </c>
      <c r="D28" s="30">
        <f t="shared" si="8"/>
        <v>-135701.29</v>
      </c>
      <c r="E28" s="30">
        <f t="shared" si="8"/>
        <v>-193692.8</v>
      </c>
      <c r="F28" s="30">
        <f t="shared" si="8"/>
        <v>-60812.4</v>
      </c>
      <c r="G28" s="30">
        <f t="shared" si="8"/>
        <v>-188035.21</v>
      </c>
      <c r="H28" s="30">
        <f t="shared" si="8"/>
        <v>-69141.43</v>
      </c>
      <c r="I28" s="30">
        <f t="shared" si="8"/>
        <v>-131439.99</v>
      </c>
      <c r="J28" s="30">
        <f t="shared" si="8"/>
        <v>-29683.82</v>
      </c>
      <c r="K28" s="30">
        <f t="shared" si="7"/>
        <v>-1105399.6800000002</v>
      </c>
      <c r="L28"/>
      <c r="M28"/>
      <c r="N28"/>
    </row>
    <row r="29" spans="1:14" s="23" customFormat="1" ht="16.5" customHeight="1">
      <c r="A29" s="29" t="s">
        <v>59</v>
      </c>
      <c r="B29" s="30">
        <f>-ROUND((B9)*$E$3,2)</f>
        <v>-79750</v>
      </c>
      <c r="C29" s="30">
        <f aca="true" t="shared" si="9" ref="C29:J29">-ROUND((C9)*$E$3,2)</f>
        <v>-78320</v>
      </c>
      <c r="D29" s="30">
        <f t="shared" si="9"/>
        <v>-85368.8</v>
      </c>
      <c r="E29" s="30">
        <f t="shared" si="9"/>
        <v>-49231.6</v>
      </c>
      <c r="F29" s="30">
        <f t="shared" si="9"/>
        <v>-60812.4</v>
      </c>
      <c r="G29" s="30">
        <f t="shared" si="9"/>
        <v>-41038.8</v>
      </c>
      <c r="H29" s="30">
        <f t="shared" si="9"/>
        <v>-35917.2</v>
      </c>
      <c r="I29" s="30">
        <f t="shared" si="9"/>
        <v>-79591.6</v>
      </c>
      <c r="J29" s="30">
        <f t="shared" si="9"/>
        <v>-13688.4</v>
      </c>
      <c r="K29" s="30">
        <f t="shared" si="7"/>
        <v>-523718.80000000005</v>
      </c>
      <c r="L29" s="28"/>
      <c r="M29"/>
      <c r="N29"/>
    </row>
    <row r="30" spans="1:14" ht="16.5" customHeight="1">
      <c r="A30" s="25" t="s">
        <v>23</v>
      </c>
      <c r="B30" s="26">
        <v>0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30">
        <f t="shared" si="7"/>
        <v>0</v>
      </c>
      <c r="L30"/>
      <c r="M30"/>
      <c r="N30"/>
    </row>
    <row r="31" spans="1:14" ht="16.5" customHeight="1">
      <c r="A31" s="25" t="s">
        <v>22</v>
      </c>
      <c r="B31" s="30">
        <v>-6349.2</v>
      </c>
      <c r="C31" s="30">
        <v>-924</v>
      </c>
      <c r="D31" s="30">
        <v>-3110.8</v>
      </c>
      <c r="E31" s="30">
        <v>-2679.6</v>
      </c>
      <c r="F31" s="26">
        <v>0</v>
      </c>
      <c r="G31" s="30">
        <v>-1817.2</v>
      </c>
      <c r="H31" s="30">
        <v>-595.71</v>
      </c>
      <c r="I31" s="30">
        <v>-929.62</v>
      </c>
      <c r="J31" s="30">
        <v>-286.79</v>
      </c>
      <c r="K31" s="30">
        <f t="shared" si="7"/>
        <v>-16692.920000000002</v>
      </c>
      <c r="L31"/>
      <c r="M31"/>
      <c r="N31"/>
    </row>
    <row r="32" spans="1:14" ht="16.5" customHeight="1">
      <c r="A32" s="25" t="s">
        <v>21</v>
      </c>
      <c r="B32" s="30">
        <v>-122107.32</v>
      </c>
      <c r="C32" s="30">
        <v>-9442.22</v>
      </c>
      <c r="D32" s="30">
        <v>-47221.69</v>
      </c>
      <c r="E32" s="30">
        <v>-141781.6</v>
      </c>
      <c r="F32" s="26">
        <v>0</v>
      </c>
      <c r="G32" s="30">
        <v>-145179.21</v>
      </c>
      <c r="H32" s="30">
        <v>-32628.52</v>
      </c>
      <c r="I32" s="30">
        <v>-50918.77</v>
      </c>
      <c r="J32" s="30">
        <v>-15708.63</v>
      </c>
      <c r="K32" s="30">
        <f t="shared" si="7"/>
        <v>-564987.9600000001</v>
      </c>
      <c r="L32"/>
      <c r="M32"/>
      <c r="N32"/>
    </row>
    <row r="33" spans="1:14" s="23" customFormat="1" ht="16.5" customHeight="1">
      <c r="A33" s="18" t="s">
        <v>20</v>
      </c>
      <c r="B33" s="27">
        <f aca="true" t="shared" si="10" ref="B33:J33">SUM(B34:B43)</f>
        <v>0</v>
      </c>
      <c r="C33" s="27">
        <f t="shared" si="10"/>
        <v>0</v>
      </c>
      <c r="D33" s="27">
        <f t="shared" si="10"/>
        <v>-18496.6</v>
      </c>
      <c r="E33" s="27">
        <f t="shared" si="10"/>
        <v>0</v>
      </c>
      <c r="F33" s="27">
        <f t="shared" si="10"/>
        <v>0</v>
      </c>
      <c r="G33" s="27">
        <f t="shared" si="10"/>
        <v>0</v>
      </c>
      <c r="H33" s="27">
        <f t="shared" si="10"/>
        <v>0</v>
      </c>
      <c r="I33" s="27">
        <f t="shared" si="10"/>
        <v>0</v>
      </c>
      <c r="J33" s="27">
        <f t="shared" si="10"/>
        <v>-5354.67</v>
      </c>
      <c r="K33" s="30">
        <f t="shared" si="7"/>
        <v>-23851.269999999997</v>
      </c>
      <c r="L33"/>
      <c r="M33"/>
      <c r="N33"/>
    </row>
    <row r="34" spans="1:14" ht="16.5" customHeight="1">
      <c r="A34" s="25" t="s">
        <v>19</v>
      </c>
      <c r="B34" s="17">
        <v>0</v>
      </c>
      <c r="C34" s="17">
        <v>0</v>
      </c>
      <c r="D34" s="27">
        <v>-18496.6</v>
      </c>
      <c r="E34" s="26">
        <v>0</v>
      </c>
      <c r="F34" s="26">
        <v>0</v>
      </c>
      <c r="G34" s="17">
        <v>0</v>
      </c>
      <c r="H34" s="26">
        <v>0</v>
      </c>
      <c r="I34" s="17">
        <v>0</v>
      </c>
      <c r="J34" s="27">
        <v>-5354.67</v>
      </c>
      <c r="K34" s="30">
        <f t="shared" si="7"/>
        <v>-23851.269999999997</v>
      </c>
      <c r="L34"/>
      <c r="M34"/>
      <c r="N34"/>
    </row>
    <row r="35" spans="1:14" ht="16.5" customHeight="1">
      <c r="A35" s="25" t="s">
        <v>18</v>
      </c>
      <c r="B35" s="27">
        <v>0</v>
      </c>
      <c r="C35" s="27">
        <v>0</v>
      </c>
      <c r="D35" s="27">
        <v>0</v>
      </c>
      <c r="E35" s="27">
        <v>0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30">
        <f t="shared" si="7"/>
        <v>0</v>
      </c>
      <c r="L35"/>
      <c r="M35"/>
      <c r="N35"/>
    </row>
    <row r="36" spans="1:14" ht="16.5" customHeight="1">
      <c r="A36" s="25" t="s">
        <v>17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/>
      <c r="M36"/>
      <c r="N36"/>
    </row>
    <row r="37" spans="1:14" ht="16.5" customHeight="1">
      <c r="A37" s="25" t="s">
        <v>16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/>
      <c r="M37"/>
      <c r="N37"/>
    </row>
    <row r="38" spans="1:14" ht="16.5" customHeight="1">
      <c r="A38" s="25" t="s">
        <v>15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/>
      <c r="M38"/>
      <c r="N38"/>
    </row>
    <row r="39" spans="1:14" ht="16.5" customHeight="1">
      <c r="A39" s="25" t="s">
        <v>14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/>
      <c r="M39"/>
      <c r="N39"/>
    </row>
    <row r="40" spans="1:12" s="23" customFormat="1" ht="16.5" customHeight="1">
      <c r="A40" s="25" t="s">
        <v>13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24"/>
    </row>
    <row r="41" spans="1:14" s="23" customFormat="1" ht="16.5" customHeight="1">
      <c r="A41" s="25" t="s">
        <v>12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f>SUM(B41:J41)</f>
        <v>0</v>
      </c>
      <c r="L41" s="24"/>
      <c r="M41"/>
      <c r="N41"/>
    </row>
    <row r="42" spans="1:14" s="23" customFormat="1" ht="16.5" customHeight="1">
      <c r="A42" s="25" t="s">
        <v>11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f>SUM(B42:J42)</f>
        <v>0</v>
      </c>
      <c r="L42" s="24"/>
      <c r="M42"/>
      <c r="N42"/>
    </row>
    <row r="43" spans="1:14" s="23" customFormat="1" ht="16.5" customHeight="1">
      <c r="A43" s="25" t="s">
        <v>10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f>SUM(B43:J43)</f>
        <v>0</v>
      </c>
      <c r="L43" s="24"/>
      <c r="M43"/>
      <c r="N43"/>
    </row>
    <row r="44" spans="1:12" ht="12" customHeight="1">
      <c r="A44" s="22"/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/>
      <c r="L44" s="21"/>
    </row>
    <row r="45" spans="1:14" ht="16.5" customHeight="1">
      <c r="A45" s="18" t="s">
        <v>9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f>SUM(B45:J45)</f>
        <v>0</v>
      </c>
      <c r="L45" s="21"/>
      <c r="M45"/>
      <c r="N45"/>
    </row>
    <row r="46" spans="1:12" ht="12" customHeight="1">
      <c r="A46" s="18"/>
      <c r="B46" s="15">
        <v>0</v>
      </c>
      <c r="C46" s="15">
        <v>0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20"/>
      <c r="L46" s="9"/>
    </row>
    <row r="47" spans="1:12" ht="16.5" customHeight="1">
      <c r="A47" s="16" t="s">
        <v>8</v>
      </c>
      <c r="B47" s="27">
        <f>IF(B17+B27+B48&lt;0,0,B17+B27+B48)</f>
        <v>943527.44</v>
      </c>
      <c r="C47" s="27">
        <f aca="true" t="shared" si="11" ref="C47:J47">IF(C17+C27+C48&lt;0,0,C17+C27+C48)</f>
        <v>1019545.2</v>
      </c>
      <c r="D47" s="27">
        <f t="shared" si="11"/>
        <v>1115751.8199999998</v>
      </c>
      <c r="E47" s="27">
        <f t="shared" si="11"/>
        <v>548414.1499999999</v>
      </c>
      <c r="F47" s="27">
        <f t="shared" si="11"/>
        <v>741914.01</v>
      </c>
      <c r="G47" s="27">
        <f t="shared" si="11"/>
        <v>696829.4900000001</v>
      </c>
      <c r="H47" s="27">
        <f t="shared" si="11"/>
        <v>727440.5</v>
      </c>
      <c r="I47" s="27">
        <f t="shared" si="11"/>
        <v>952678.6299999999</v>
      </c>
      <c r="J47" s="27">
        <f t="shared" si="11"/>
        <v>369679.04999999993</v>
      </c>
      <c r="K47" s="20">
        <f>SUM(B47:J47)</f>
        <v>7115780.29</v>
      </c>
      <c r="L47" s="55"/>
    </row>
    <row r="48" spans="1:13" ht="16.5" customHeight="1">
      <c r="A48" s="18" t="s">
        <v>7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f>SUM(B48:J48)</f>
        <v>0</v>
      </c>
      <c r="M48" s="19"/>
    </row>
    <row r="49" spans="1:14" ht="16.5" customHeight="1">
      <c r="A49" s="18" t="s">
        <v>6</v>
      </c>
      <c r="B49" s="27">
        <f>IF(B17+B27+B48&gt;0,0,B17+B27+B48)</f>
        <v>0</v>
      </c>
      <c r="C49" s="27">
        <f aca="true" t="shared" si="12" ref="C49:J49">IF(C17+C27+C48&gt;0,0,C17+C27+C48)</f>
        <v>0</v>
      </c>
      <c r="D49" s="27">
        <f t="shared" si="12"/>
        <v>0</v>
      </c>
      <c r="E49" s="27">
        <f t="shared" si="12"/>
        <v>0</v>
      </c>
      <c r="F49" s="27">
        <f t="shared" si="12"/>
        <v>0</v>
      </c>
      <c r="G49" s="27">
        <f t="shared" si="12"/>
        <v>0</v>
      </c>
      <c r="H49" s="27">
        <f t="shared" si="12"/>
        <v>0</v>
      </c>
      <c r="I49" s="27">
        <f t="shared" si="12"/>
        <v>0</v>
      </c>
      <c r="J49" s="27">
        <f t="shared" si="12"/>
        <v>0</v>
      </c>
      <c r="K49" s="17">
        <f>SUM(B49:J49)</f>
        <v>0</v>
      </c>
      <c r="L49"/>
      <c r="M49"/>
      <c r="N49"/>
    </row>
    <row r="50" spans="1:11" ht="12" customHeight="1">
      <c r="A50" s="16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2" customHeight="1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</row>
    <row r="52" spans="1:11" ht="12" customHeight="1">
      <c r="A52" s="13"/>
      <c r="B52" s="12">
        <v>0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/>
    </row>
    <row r="53" spans="1:12" ht="16.5" customHeight="1">
      <c r="A53" s="11" t="s">
        <v>5</v>
      </c>
      <c r="B53" s="10">
        <f aca="true" t="shared" si="13" ref="B53:J53">SUM(B54:B65)</f>
        <v>943527.44</v>
      </c>
      <c r="C53" s="10">
        <f t="shared" si="13"/>
        <v>1019545.2</v>
      </c>
      <c r="D53" s="10">
        <f t="shared" si="13"/>
        <v>1115751.82</v>
      </c>
      <c r="E53" s="10">
        <f t="shared" si="13"/>
        <v>548414.15</v>
      </c>
      <c r="F53" s="10">
        <f t="shared" si="13"/>
        <v>741914.01</v>
      </c>
      <c r="G53" s="10">
        <f t="shared" si="13"/>
        <v>696829.49</v>
      </c>
      <c r="H53" s="10">
        <f t="shared" si="13"/>
        <v>727440.5</v>
      </c>
      <c r="I53" s="10">
        <f>SUM(I54:I66)</f>
        <v>952678.6299999999</v>
      </c>
      <c r="J53" s="10">
        <f t="shared" si="13"/>
        <v>369679.05</v>
      </c>
      <c r="K53" s="5">
        <f>SUM(K54:K66)</f>
        <v>7115780.29</v>
      </c>
      <c r="L53" s="9"/>
    </row>
    <row r="54" spans="1:11" ht="16.5" customHeight="1">
      <c r="A54" s="7" t="s">
        <v>60</v>
      </c>
      <c r="B54" s="8">
        <v>824737.34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5">
        <f aca="true" t="shared" si="14" ref="K54:K65">SUM(B54:J54)</f>
        <v>824737.34</v>
      </c>
    </row>
    <row r="55" spans="1:11" ht="16.5" customHeight="1">
      <c r="A55" s="7" t="s">
        <v>61</v>
      </c>
      <c r="B55" s="8">
        <v>118790.1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5">
        <f t="shared" si="14"/>
        <v>118790.1</v>
      </c>
    </row>
    <row r="56" spans="1:11" ht="16.5" customHeight="1">
      <c r="A56" s="7" t="s">
        <v>4</v>
      </c>
      <c r="B56" s="6">
        <v>0</v>
      </c>
      <c r="C56" s="8">
        <v>1019545.2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t="shared" si="14"/>
        <v>1019545.2</v>
      </c>
    </row>
    <row r="57" spans="1:11" ht="16.5" customHeight="1">
      <c r="A57" s="7" t="s">
        <v>3</v>
      </c>
      <c r="B57" s="6">
        <v>0</v>
      </c>
      <c r="C57" s="6">
        <v>0</v>
      </c>
      <c r="D57" s="8">
        <v>1115751.82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5">
        <f t="shared" si="14"/>
        <v>1115751.82</v>
      </c>
    </row>
    <row r="58" spans="1:11" ht="16.5" customHeight="1">
      <c r="A58" s="7" t="s">
        <v>2</v>
      </c>
      <c r="B58" s="6">
        <v>0</v>
      </c>
      <c r="C58" s="6">
        <v>0</v>
      </c>
      <c r="D58" s="6">
        <v>0</v>
      </c>
      <c r="E58" s="8">
        <v>548414.15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5">
        <f t="shared" si="14"/>
        <v>548414.15</v>
      </c>
    </row>
    <row r="59" spans="1:11" ht="16.5" customHeight="1">
      <c r="A59" s="7" t="s">
        <v>1</v>
      </c>
      <c r="B59" s="6">
        <v>0</v>
      </c>
      <c r="C59" s="6">
        <v>0</v>
      </c>
      <c r="D59" s="6">
        <v>0</v>
      </c>
      <c r="E59" s="6">
        <v>0</v>
      </c>
      <c r="F59" s="8">
        <v>741914.01</v>
      </c>
      <c r="G59" s="6">
        <v>0</v>
      </c>
      <c r="H59" s="6">
        <v>0</v>
      </c>
      <c r="I59" s="6">
        <v>0</v>
      </c>
      <c r="J59" s="6">
        <v>0</v>
      </c>
      <c r="K59" s="5">
        <f t="shared" si="14"/>
        <v>741914.01</v>
      </c>
    </row>
    <row r="60" spans="1:11" ht="16.5" customHeight="1">
      <c r="A60" s="7" t="s">
        <v>0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8">
        <v>696829.49</v>
      </c>
      <c r="H60" s="6">
        <v>0</v>
      </c>
      <c r="I60" s="6">
        <v>0</v>
      </c>
      <c r="J60" s="6">
        <v>0</v>
      </c>
      <c r="K60" s="5">
        <f t="shared" si="14"/>
        <v>696829.49</v>
      </c>
    </row>
    <row r="61" spans="1:11" ht="16.5" customHeight="1">
      <c r="A61" s="7" t="s">
        <v>53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8">
        <v>727440.5</v>
      </c>
      <c r="I61" s="6">
        <v>0</v>
      </c>
      <c r="J61" s="6">
        <v>0</v>
      </c>
      <c r="K61" s="5">
        <f t="shared" si="14"/>
        <v>727440.5</v>
      </c>
    </row>
    <row r="62" spans="1:11" ht="16.5" customHeight="1">
      <c r="A62" s="7" t="s">
        <v>54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t="shared" si="14"/>
        <v>0</v>
      </c>
    </row>
    <row r="63" spans="1:11" ht="16.5" customHeight="1">
      <c r="A63" s="7" t="s">
        <v>55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8">
        <v>356206.54</v>
      </c>
      <c r="J63" s="6">
        <v>0</v>
      </c>
      <c r="K63" s="5">
        <f t="shared" si="14"/>
        <v>356206.54</v>
      </c>
    </row>
    <row r="64" spans="1:11" ht="16.5" customHeight="1">
      <c r="A64" s="7" t="s">
        <v>56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8">
        <v>596472.09</v>
      </c>
      <c r="J64" s="6">
        <v>0</v>
      </c>
      <c r="K64" s="5">
        <f t="shared" si="14"/>
        <v>596472.09</v>
      </c>
    </row>
    <row r="65" spans="1:11" ht="16.5" customHeight="1">
      <c r="A65" s="7" t="s">
        <v>57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369679.05</v>
      </c>
      <c r="K65" s="5">
        <f t="shared" si="14"/>
        <v>369679.05</v>
      </c>
    </row>
    <row r="66" spans="1:11" ht="18" customHeight="1">
      <c r="A66" s="4" t="s">
        <v>68</v>
      </c>
      <c r="B66" s="3">
        <v>0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2">
        <f>SUM(B66:J66)</f>
        <v>0</v>
      </c>
    </row>
    <row r="67" ht="18" customHeight="1"/>
    <row r="68" ht="18" customHeight="1"/>
    <row r="69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2021-08-02T18:41:42Z</dcterms:modified>
  <cp:category/>
  <cp:version/>
  <cp:contentType/>
  <cp:contentStatus/>
</cp:coreProperties>
</file>