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<sst xmlns="http://schemas.openxmlformats.org/spreadsheetml/2006/main" count="80" uniqueCount="77">
  <si>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</si>
  <si>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</si>
  <si>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</si>
  <si>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</si>
  <si>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</si>
  <si>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</si>
  <si>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</si>
  <si>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</si>
  <si>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</si>
  <si>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</si>
  <si>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</si>
  <si>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</si>
  <si>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</si>
  <si>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</si>
  <si>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</si>
  <si>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</si>
  <si>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</si>
  <si>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</si>
  <si>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</si>
  <si>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</si>
  <si>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</si>
  <si>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</si>
  <si>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</si>
  <si>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</si>
  <si>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</si>
  <si>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</si>
  <si>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</si>
  <si>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</si>
  <si>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</si>
  <si>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</si>
  <si>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</si>
  <si>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</si>
  <si>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</si>
  <si>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</si>
  <si>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</si>
  <si>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</si>
  <si>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</si>
  <si>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</si>
  <si>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</si>
  <si>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</si>
  <si>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</si>
  <si>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</si>
  <si>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</si>
  <si>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</si>
  <si>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</si>
  <si>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</si>
  <si>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</si>
  <si>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</si>
  <si>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</si>
  <si>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</si>
  <si>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</si>
  <si>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</si>
  <si>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</si>
  <si>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</si>
  <si>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</si>
  <si>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</si>
  <si>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</si>
  <si>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</si>
  <si>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</si>
  <si>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</si>
  <si>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</si>
  <si>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</si>
  <si>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</si>
  <si>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</si>
  <si>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</si>
  <si>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</si>
  <si>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</si>
  <si>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</si>
  <si>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</si>
  <si>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</si>
  <si>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</si>
  <si>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</si>
  <si>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15/01/21 - VENCIMENTO 22/01/21</t>
  </si>
  <si>
    <t>5.3. Revisão de Remuneração pelo Transporte Coletivo (1)</t>
  </si>
  <si>
    <t>5.4. Revisão de Remuneração pelo Serviço Atende (2)</t>
  </si>
  <si>
    <t>Nota: (1) Revisão de 17/03 a 03/12/20.</t>
  </si>
  <si>
    <t xml:space="preserve">          (2) Revisão remuneração do serviço atende, mês de dezembro/20.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</si>
</sst>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6.875" style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282538</v>
      </c>
      <c r="C7" s="9">
        <f t="shared" si="0"/>
        <v>195357</v>
      </c>
      <c r="D7" s="9">
        <f t="shared" si="0"/>
        <v>228916</v>
      </c>
      <c r="E7" s="9">
        <f t="shared" si="0"/>
        <v>44899</v>
      </c>
      <c r="F7" s="9">
        <f t="shared" si="0"/>
        <v>159160</v>
      </c>
      <c r="G7" s="9">
        <f t="shared" si="0"/>
        <v>254067</v>
      </c>
      <c r="H7" s="9">
        <f t="shared" si="0"/>
        <v>38465</v>
      </c>
      <c r="I7" s="9">
        <f t="shared" si="0"/>
        <v>201451</v>
      </c>
      <c r="J7" s="9">
        <f t="shared" si="0"/>
        <v>180317</v>
      </c>
      <c r="K7" s="9">
        <f t="shared" si="0"/>
        <v>252811</v>
      </c>
      <c r="L7" s="9">
        <f t="shared" si="0"/>
        <v>191153</v>
      </c>
      <c r="M7" s="9">
        <f t="shared" si="0"/>
        <v>88301</v>
      </c>
      <c r="N7" s="9">
        <f t="shared" si="0"/>
        <v>56934</v>
      </c>
      <c r="O7" s="9">
        <f t="shared" si="0"/>
        <v>2174369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12880</v>
      </c>
      <c r="C8" s="11">
        <f t="shared" si="1"/>
        <v>11834</v>
      </c>
      <c r="D8" s="11">
        <f t="shared" si="1"/>
        <v>9773</v>
      </c>
      <c r="E8" s="11">
        <f t="shared" si="1"/>
        <v>1674</v>
      </c>
      <c r="F8" s="11">
        <f t="shared" si="1"/>
        <v>6716</v>
      </c>
      <c r="G8" s="11">
        <f t="shared" si="1"/>
        <v>10986</v>
      </c>
      <c r="H8" s="11">
        <f t="shared" si="1"/>
        <v>2303</v>
      </c>
      <c r="I8" s="11">
        <f t="shared" si="1"/>
        <v>12441</v>
      </c>
      <c r="J8" s="11">
        <f t="shared" si="1"/>
        <v>9169</v>
      </c>
      <c r="K8" s="11">
        <f t="shared" si="1"/>
        <v>8201</v>
      </c>
      <c r="L8" s="11">
        <f t="shared" si="1"/>
        <v>6778</v>
      </c>
      <c r="M8" s="11">
        <f t="shared" si="1"/>
        <v>4035</v>
      </c>
      <c r="N8" s="11">
        <f t="shared" si="1"/>
        <v>3509</v>
      </c>
      <c r="O8" s="11">
        <f t="shared" si="1"/>
        <v>100299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12880</v>
      </c>
      <c r="C9" s="11">
        <v>11834</v>
      </c>
      <c r="D9" s="11">
        <v>9773</v>
      </c>
      <c r="E9" s="11">
        <v>1674</v>
      </c>
      <c r="F9" s="11">
        <v>6716</v>
      </c>
      <c r="G9" s="11">
        <v>10986</v>
      </c>
      <c r="H9" s="11">
        <v>2302</v>
      </c>
      <c r="I9" s="11">
        <v>12440</v>
      </c>
      <c r="J9" s="11">
        <v>9169</v>
      </c>
      <c r="K9" s="11">
        <v>8198</v>
      </c>
      <c r="L9" s="11">
        <v>6778</v>
      </c>
      <c r="M9" s="11">
        <v>4032</v>
      </c>
      <c r="N9" s="11">
        <v>3509</v>
      </c>
      <c r="O9" s="11">
        <f>SUM(B9:N9)</f>
        <v>100291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3</v>
      </c>
      <c r="L10" s="13">
        <v>0</v>
      </c>
      <c r="M10" s="13">
        <v>3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269658</v>
      </c>
      <c r="C11" s="13">
        <v>183523</v>
      </c>
      <c r="D11" s="13">
        <v>219143</v>
      </c>
      <c r="E11" s="13">
        <v>43225</v>
      </c>
      <c r="F11" s="13">
        <v>152444</v>
      </c>
      <c r="G11" s="13">
        <v>243081</v>
      </c>
      <c r="H11" s="13">
        <v>36162</v>
      </c>
      <c r="I11" s="13">
        <v>189010</v>
      </c>
      <c r="J11" s="13">
        <v>171148</v>
      </c>
      <c r="K11" s="13">
        <v>244610</v>
      </c>
      <c r="L11" s="13">
        <v>184375</v>
      </c>
      <c r="M11" s="13">
        <v>84266</v>
      </c>
      <c r="N11" s="13">
        <v>53425</v>
      </c>
      <c r="O11" s="11">
        <f>SUM(B11:N11)</f>
        <v>2074070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1.331050427339661</v>
      </c>
      <c r="C15" s="19">
        <v>1.41576699166795</v>
      </c>
      <c r="D15" s="19">
        <v>1.291691186691601</v>
      </c>
      <c r="E15" s="19">
        <v>1.043009741064108</v>
      </c>
      <c r="F15" s="19">
        <v>1.601690016722702</v>
      </c>
      <c r="G15" s="19">
        <v>1.681690910543419</v>
      </c>
      <c r="H15" s="19">
        <v>1.871639879947461</v>
      </c>
      <c r="I15" s="19">
        <v>1.348820413577291</v>
      </c>
      <c r="J15" s="19">
        <v>1.374852039452611</v>
      </c>
      <c r="K15" s="19">
        <v>1.281406492858602</v>
      </c>
      <c r="L15" s="19">
        <v>1.389672960185969</v>
      </c>
      <c r="M15" s="19">
        <v>1.426510805908845</v>
      </c>
      <c r="N15" s="19">
        <v>1.399680019748815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915428.02</v>
      </c>
      <c r="C17" s="24">
        <f aca="true" t="shared" si="2" ref="C17:N17">C18+C19+C20+C21+C22+C23+C24+C25</f>
        <v>674752.9199999999</v>
      </c>
      <c r="D17" s="24">
        <f t="shared" si="2"/>
        <v>631227.62</v>
      </c>
      <c r="E17" s="24">
        <f t="shared" si="2"/>
        <v>172111.75</v>
      </c>
      <c r="F17" s="24">
        <f t="shared" si="2"/>
        <v>612833.9199999999</v>
      </c>
      <c r="G17" s="24">
        <f t="shared" si="2"/>
        <v>861530.77</v>
      </c>
      <c r="H17" s="24">
        <f t="shared" si="2"/>
        <v>190420.74</v>
      </c>
      <c r="I17" s="24">
        <f t="shared" si="2"/>
        <v>662606.6400000001</v>
      </c>
      <c r="J17" s="24">
        <f t="shared" si="2"/>
        <v>599474.07</v>
      </c>
      <c r="K17" s="24">
        <f t="shared" si="2"/>
        <v>760548.64</v>
      </c>
      <c r="L17" s="24">
        <f t="shared" si="2"/>
        <v>712268.5199999999</v>
      </c>
      <c r="M17" s="24">
        <f t="shared" si="2"/>
        <v>393322.22000000003</v>
      </c>
      <c r="N17" s="24">
        <f t="shared" si="2"/>
        <v>219190.99000000002</v>
      </c>
      <c r="O17" s="24">
        <f>O18+O19+O20+O21+O22+O23+O24+O25</f>
        <v>7405716.82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623052.8</v>
      </c>
      <c r="C18" s="30">
        <f t="shared" si="3"/>
        <v>444925.57</v>
      </c>
      <c r="D18" s="30">
        <f t="shared" si="3"/>
        <v>457122.36</v>
      </c>
      <c r="E18" s="30">
        <f t="shared" si="3"/>
        <v>153379.47</v>
      </c>
      <c r="F18" s="30">
        <f t="shared" si="3"/>
        <v>368248.49</v>
      </c>
      <c r="G18" s="30">
        <f t="shared" si="3"/>
        <v>483235.43</v>
      </c>
      <c r="H18" s="30">
        <f t="shared" si="3"/>
        <v>98097.29</v>
      </c>
      <c r="I18" s="30">
        <f t="shared" si="3"/>
        <v>455158.39</v>
      </c>
      <c r="J18" s="30">
        <f t="shared" si="3"/>
        <v>410058.89</v>
      </c>
      <c r="K18" s="30">
        <f t="shared" si="3"/>
        <v>543821.74</v>
      </c>
      <c r="L18" s="30">
        <f t="shared" si="3"/>
        <v>467980.77</v>
      </c>
      <c r="M18" s="30">
        <f t="shared" si="3"/>
        <v>249732.89</v>
      </c>
      <c r="N18" s="30">
        <f t="shared" si="3"/>
        <v>145517.61</v>
      </c>
      <c r="O18" s="30">
        <f aca="true" t="shared" si="4" ref="O18:O25">SUM(B18:N18)</f>
        <v>4900331.700000001</v>
      </c>
    </row>
    <row r="19" spans="1:23" ht="18.75" customHeight="1">
      <c r="A19" s="26" t="s">
        <v>35</v>
      </c>
      <c r="B19" s="30">
        <f>IF(B15&lt;&gt;0,ROUND((B15-1)*B18,2),0)</f>
        <v>206261.9</v>
      </c>
      <c r="C19" s="30">
        <f aca="true" t="shared" si="5" ref="C19:N19">IF(C15&lt;&gt;0,ROUND((C15-1)*C18,2),0)</f>
        <v>184985.37</v>
      </c>
      <c r="D19" s="30">
        <f t="shared" si="5"/>
        <v>133338.56</v>
      </c>
      <c r="E19" s="30">
        <f t="shared" si="5"/>
        <v>6596.81</v>
      </c>
      <c r="F19" s="30">
        <f t="shared" si="5"/>
        <v>221571.44</v>
      </c>
      <c r="G19" s="30">
        <f t="shared" si="5"/>
        <v>329417.2</v>
      </c>
      <c r="H19" s="30">
        <f t="shared" si="5"/>
        <v>85505.51</v>
      </c>
      <c r="I19" s="30">
        <f t="shared" si="5"/>
        <v>158768.54</v>
      </c>
      <c r="J19" s="30">
        <f t="shared" si="5"/>
        <v>153711.41</v>
      </c>
      <c r="K19" s="30">
        <f t="shared" si="5"/>
        <v>153034.97</v>
      </c>
      <c r="L19" s="30">
        <f t="shared" si="5"/>
        <v>182359.45</v>
      </c>
      <c r="M19" s="30">
        <f t="shared" si="5"/>
        <v>106513.78</v>
      </c>
      <c r="N19" s="30">
        <f t="shared" si="5"/>
        <v>58160.48</v>
      </c>
      <c r="O19" s="30">
        <f t="shared" si="4"/>
        <v>1980225.42</v>
      </c>
      <c r="W19" s="62"/>
    </row>
    <row r="20" spans="1:15" ht="18.75" customHeight="1">
      <c r="A20" s="26" t="s">
        <v>36</v>
      </c>
      <c r="B20" s="30">
        <v>34307.66</v>
      </c>
      <c r="C20" s="30">
        <v>23516.93</v>
      </c>
      <c r="D20" s="30">
        <v>17645.43</v>
      </c>
      <c r="E20" s="30">
        <v>6510.81</v>
      </c>
      <c r="F20" s="30">
        <v>13951.08</v>
      </c>
      <c r="G20" s="30">
        <v>24037.84</v>
      </c>
      <c r="H20" s="30">
        <v>4062.81</v>
      </c>
      <c r="I20" s="30">
        <v>13781.74</v>
      </c>
      <c r="J20" s="30">
        <v>21915.59</v>
      </c>
      <c r="K20" s="30">
        <v>29853.01</v>
      </c>
      <c r="L20" s="30">
        <v>28368.04</v>
      </c>
      <c r="M20" s="30">
        <v>12105.31</v>
      </c>
      <c r="N20" s="30">
        <v>7190.97</v>
      </c>
      <c r="O20" s="30">
        <f t="shared" si="4"/>
        <v>237247.22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68</v>
      </c>
      <c r="B23" s="30">
        <v>0</v>
      </c>
      <c r="C23" s="30">
        <v>0</v>
      </c>
      <c r="D23" s="30">
        <v>-1434.88</v>
      </c>
      <c r="E23" s="30">
        <v>-709.4</v>
      </c>
      <c r="F23" s="30">
        <v>-1229.44</v>
      </c>
      <c r="G23" s="30">
        <v>-580.58</v>
      </c>
      <c r="H23" s="30">
        <v>-401.95</v>
      </c>
      <c r="I23" s="30">
        <v>-150.32</v>
      </c>
      <c r="J23" s="30">
        <v>-3276.17</v>
      </c>
      <c r="K23" s="30">
        <v>-1142.23</v>
      </c>
      <c r="L23" s="30">
        <v>-1348.92</v>
      </c>
      <c r="M23" s="30">
        <v>-269.8</v>
      </c>
      <c r="N23" s="30">
        <v>0</v>
      </c>
      <c r="O23" s="30">
        <f t="shared" si="4"/>
        <v>-10543.689999999999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49833.85</v>
      </c>
      <c r="C25" s="30">
        <v>18642.59</v>
      </c>
      <c r="D25" s="30">
        <v>25355.89</v>
      </c>
      <c r="E25" s="30">
        <v>6334.06</v>
      </c>
      <c r="F25" s="30">
        <v>14085.83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6980.7</v>
      </c>
      <c r="O25" s="30">
        <f t="shared" si="4"/>
        <v>293603.76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-33823.55</v>
      </c>
      <c r="C27" s="30">
        <f>+C28+C30+C41+C42+C45-C46</f>
        <v>-45976.049999999996</v>
      </c>
      <c r="D27" s="30">
        <f t="shared" si="6"/>
        <v>-46029.759999999995</v>
      </c>
      <c r="E27" s="30">
        <f t="shared" si="6"/>
        <v>-13699.66</v>
      </c>
      <c r="F27" s="30">
        <f t="shared" si="6"/>
        <v>-43636.23</v>
      </c>
      <c r="G27" s="30">
        <f t="shared" si="6"/>
        <v>-72418.05</v>
      </c>
      <c r="H27" s="30">
        <f t="shared" si="6"/>
        <v>-144271.07</v>
      </c>
      <c r="I27" s="30">
        <f t="shared" si="6"/>
        <v>-28830.63</v>
      </c>
      <c r="J27" s="30">
        <f t="shared" si="6"/>
        <v>-60157.58</v>
      </c>
      <c r="K27" s="30">
        <f t="shared" si="6"/>
        <v>-40672.81</v>
      </c>
      <c r="L27" s="30">
        <f t="shared" si="6"/>
        <v>-22029.010000000002</v>
      </c>
      <c r="M27" s="30">
        <f t="shared" si="6"/>
        <v>-19020.37</v>
      </c>
      <c r="N27" s="30">
        <f t="shared" si="6"/>
        <v>-22420.300000000003</v>
      </c>
      <c r="O27" s="30">
        <f t="shared" si="6"/>
        <v>-592985.07</v>
      </c>
    </row>
    <row r="28" spans="1:15" ht="18.75" customHeight="1">
      <c r="A28" s="26" t="s">
        <v>40</v>
      </c>
      <c r="B28" s="31">
        <f>+B29</f>
        <v>-56672</v>
      </c>
      <c r="C28" s="31">
        <f>+C29</f>
        <v>-52069.6</v>
      </c>
      <c r="D28" s="31">
        <f aca="true" t="shared" si="7" ref="D28:O28">+D29</f>
        <v>-43001.2</v>
      </c>
      <c r="E28" s="31">
        <f t="shared" si="7"/>
        <v>-7365.6</v>
      </c>
      <c r="F28" s="31">
        <f t="shared" si="7"/>
        <v>-29550.4</v>
      </c>
      <c r="G28" s="31">
        <f t="shared" si="7"/>
        <v>-48338.4</v>
      </c>
      <c r="H28" s="31">
        <f t="shared" si="7"/>
        <v>-10128.8</v>
      </c>
      <c r="I28" s="31">
        <f t="shared" si="7"/>
        <v>-54736</v>
      </c>
      <c r="J28" s="31">
        <f t="shared" si="7"/>
        <v>-40343.6</v>
      </c>
      <c r="K28" s="31">
        <f t="shared" si="7"/>
        <v>-36071.2</v>
      </c>
      <c r="L28" s="31">
        <f t="shared" si="7"/>
        <v>-29823.2</v>
      </c>
      <c r="M28" s="31">
        <f t="shared" si="7"/>
        <v>-17740.8</v>
      </c>
      <c r="N28" s="31">
        <f t="shared" si="7"/>
        <v>-15439.6</v>
      </c>
      <c r="O28" s="31">
        <f t="shared" si="7"/>
        <v>-441280.39999999997</v>
      </c>
    </row>
    <row r="29" spans="1:26" ht="18.75" customHeight="1">
      <c r="A29" s="27" t="s">
        <v>41</v>
      </c>
      <c r="B29" s="16">
        <f>ROUND((-B9)*$G$3,2)</f>
        <v>-56672</v>
      </c>
      <c r="C29" s="16">
        <f aca="true" t="shared" si="8" ref="C29:N29">ROUND((-C9)*$G$3,2)</f>
        <v>-52069.6</v>
      </c>
      <c r="D29" s="16">
        <f t="shared" si="8"/>
        <v>-43001.2</v>
      </c>
      <c r="E29" s="16">
        <f t="shared" si="8"/>
        <v>-7365.6</v>
      </c>
      <c r="F29" s="16">
        <f t="shared" si="8"/>
        <v>-29550.4</v>
      </c>
      <c r="G29" s="16">
        <f t="shared" si="8"/>
        <v>-48338.4</v>
      </c>
      <c r="H29" s="16">
        <f t="shared" si="8"/>
        <v>-10128.8</v>
      </c>
      <c r="I29" s="16">
        <f t="shared" si="8"/>
        <v>-54736</v>
      </c>
      <c r="J29" s="16">
        <f t="shared" si="8"/>
        <v>-40343.6</v>
      </c>
      <c r="K29" s="16">
        <f t="shared" si="8"/>
        <v>-36071.2</v>
      </c>
      <c r="L29" s="16">
        <f t="shared" si="8"/>
        <v>-29823.2</v>
      </c>
      <c r="M29" s="16">
        <f t="shared" si="8"/>
        <v>-17740.8</v>
      </c>
      <c r="N29" s="16">
        <f t="shared" si="8"/>
        <v>-15439.6</v>
      </c>
      <c r="O29" s="32">
        <f aca="true" t="shared" si="9" ref="O29:O46">SUM(B29:N29)</f>
        <v>-441280.39999999997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73</v>
      </c>
      <c r="B41" s="35">
        <v>0</v>
      </c>
      <c r="C41" s="35">
        <v>0</v>
      </c>
      <c r="D41" s="35">
        <v>-3029.36</v>
      </c>
      <c r="E41" s="35"/>
      <c r="F41" s="35"/>
      <c r="G41" s="35"/>
      <c r="H41" s="35">
        <v>-936.07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-3965.4300000000003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22848.45</v>
      </c>
      <c r="C42" s="35">
        <v>6093.55</v>
      </c>
      <c r="D42" s="35">
        <v>0.8</v>
      </c>
      <c r="E42" s="35">
        <v>-9207.29</v>
      </c>
      <c r="F42" s="35">
        <v>-11458.78</v>
      </c>
      <c r="G42" s="35">
        <v>-47015.45</v>
      </c>
      <c r="H42" s="35">
        <v>-3665.54</v>
      </c>
      <c r="I42" s="35">
        <v>25905.37</v>
      </c>
      <c r="J42" s="35">
        <v>-19813.98</v>
      </c>
      <c r="K42" s="35">
        <v>-4601.61</v>
      </c>
      <c r="L42" s="35">
        <v>7794.19</v>
      </c>
      <c r="M42" s="35">
        <v>-1279.57</v>
      </c>
      <c r="N42" s="35">
        <v>-13890.44</v>
      </c>
      <c r="O42" s="33">
        <f t="shared" si="9"/>
        <v>-48290.3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52</v>
      </c>
      <c r="B44" s="36">
        <f aca="true" t="shared" si="11" ref="B44:N44">+B17+B27</f>
        <v>881604.47</v>
      </c>
      <c r="C44" s="36">
        <f t="shared" si="11"/>
        <v>628776.8699999999</v>
      </c>
      <c r="D44" s="36">
        <f t="shared" si="11"/>
        <v>585197.86</v>
      </c>
      <c r="E44" s="36">
        <f t="shared" si="11"/>
        <v>158412.09</v>
      </c>
      <c r="F44" s="36">
        <f t="shared" si="11"/>
        <v>569197.69</v>
      </c>
      <c r="G44" s="36">
        <f t="shared" si="11"/>
        <v>789112.72</v>
      </c>
      <c r="H44" s="36">
        <f t="shared" si="11"/>
        <v>46149.669999999984</v>
      </c>
      <c r="I44" s="36">
        <f t="shared" si="11"/>
        <v>633776.0100000001</v>
      </c>
      <c r="J44" s="36">
        <f t="shared" si="11"/>
        <v>539316.49</v>
      </c>
      <c r="K44" s="36">
        <f t="shared" si="11"/>
        <v>719875.8300000001</v>
      </c>
      <c r="L44" s="36">
        <f t="shared" si="11"/>
        <v>690239.5099999999</v>
      </c>
      <c r="M44" s="36">
        <f t="shared" si="11"/>
        <v>374301.85000000003</v>
      </c>
      <c r="N44" s="36">
        <f t="shared" si="11"/>
        <v>196770.69</v>
      </c>
      <c r="O44" s="36">
        <f>SUM(B44:N44)</f>
        <v>6812731.749999999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53</v>
      </c>
      <c r="B45" s="33">
        <v>0</v>
      </c>
      <c r="C45" s="33">
        <v>0</v>
      </c>
      <c r="D45" s="33">
        <v>0</v>
      </c>
      <c r="E45" s="33">
        <v>0</v>
      </c>
      <c r="F45" s="33">
        <v>-19332.72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-19332.72</v>
      </c>
      <c r="P45"/>
      <c r="Q45"/>
      <c r="R45"/>
      <c r="S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-2873.23</v>
      </c>
      <c r="F46" s="33">
        <v>-16705.67</v>
      </c>
      <c r="G46" s="33">
        <v>-22935.8</v>
      </c>
      <c r="H46" s="33">
        <v>-459.34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-6909.74</v>
      </c>
      <c r="O46" s="16">
        <f t="shared" si="9"/>
        <v>-49883.77999999999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55</v>
      </c>
      <c r="B50" s="51">
        <f aca="true" t="shared" si="12" ref="B50:O50">SUM(B51:B61)</f>
        <v>881604.46</v>
      </c>
      <c r="C50" s="51">
        <f t="shared" si="12"/>
        <v>628776.86</v>
      </c>
      <c r="D50" s="51">
        <f t="shared" si="12"/>
        <v>585197.8600000001</v>
      </c>
      <c r="E50" s="51">
        <f t="shared" si="12"/>
        <v>158412.1</v>
      </c>
      <c r="F50" s="51">
        <f t="shared" si="12"/>
        <v>569197.69</v>
      </c>
      <c r="G50" s="51">
        <f t="shared" si="12"/>
        <v>789112.73</v>
      </c>
      <c r="H50" s="51">
        <f t="shared" si="12"/>
        <v>46149.67</v>
      </c>
      <c r="I50" s="51">
        <f t="shared" si="12"/>
        <v>633776.0099999999</v>
      </c>
      <c r="J50" s="51">
        <f t="shared" si="12"/>
        <v>539316.49</v>
      </c>
      <c r="K50" s="51">
        <f t="shared" si="12"/>
        <v>719875.8300000001</v>
      </c>
      <c r="L50" s="51">
        <f t="shared" si="12"/>
        <v>690239.52</v>
      </c>
      <c r="M50" s="51">
        <f t="shared" si="12"/>
        <v>374301.83999999997</v>
      </c>
      <c r="N50" s="51">
        <f t="shared" si="12"/>
        <v>196770.69</v>
      </c>
      <c r="O50" s="36">
        <f t="shared" si="12"/>
        <v>6812731.750000001</v>
      </c>
      <c r="Q50"/>
    </row>
    <row r="51" spans="1:18" ht="18.75" customHeight="1">
      <c r="A51" s="26" t="s">
        <v>56</v>
      </c>
      <c r="B51" s="51">
        <v>727909.25</v>
      </c>
      <c r="C51" s="51">
        <f>6093.55+434909.32+18642.59</f>
        <v>459645.46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1187554.71</v>
      </c>
      <c r="P51"/>
      <c r="Q51"/>
      <c r="R51" s="43"/>
    </row>
    <row r="52" spans="1:16" ht="18.75" customHeight="1">
      <c r="A52" s="26" t="s">
        <v>57</v>
      </c>
      <c r="B52" s="51">
        <v>153695.21</v>
      </c>
      <c r="C52" s="51">
        <v>169131.4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322826.61</v>
      </c>
      <c r="P52"/>
    </row>
    <row r="53" spans="1:17" ht="18.75" customHeight="1">
      <c r="A53" s="26" t="s">
        <v>58</v>
      </c>
      <c r="B53" s="52">
        <v>0</v>
      </c>
      <c r="C53" s="52">
        <v>0</v>
      </c>
      <c r="D53" s="31">
        <f>559841.17+0.8+25355.89</f>
        <v>585197.8600000001</v>
      </c>
      <c r="E53" s="52">
        <v>0</v>
      </c>
      <c r="F53" s="52">
        <v>0</v>
      </c>
      <c r="G53" s="52">
        <v>0</v>
      </c>
      <c r="H53" s="51">
        <v>46149.67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631347.5300000001</v>
      </c>
      <c r="Q53"/>
    </row>
    <row r="54" spans="1:18" ht="18.75" customHeight="1">
      <c r="A54" s="26" t="s">
        <v>59</v>
      </c>
      <c r="B54" s="52">
        <v>0</v>
      </c>
      <c r="C54" s="52">
        <v>0</v>
      </c>
      <c r="D54" s="52">
        <v>0</v>
      </c>
      <c r="E54" s="31">
        <f>158412.1</f>
        <v>158412.1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158412.1</v>
      </c>
      <c r="R54"/>
    </row>
    <row r="55" spans="1:19" ht="18.75" customHeight="1">
      <c r="A55" s="26" t="s">
        <v>60</v>
      </c>
      <c r="B55" s="52">
        <v>0</v>
      </c>
      <c r="C55" s="52">
        <v>0</v>
      </c>
      <c r="D55" s="52">
        <v>0</v>
      </c>
      <c r="E55" s="52">
        <v>0</v>
      </c>
      <c r="F55" s="31">
        <f>569197.69</f>
        <v>569197.69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569197.69</v>
      </c>
      <c r="S55"/>
    </row>
    <row r="56" spans="1:20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789112.73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789112.73</v>
      </c>
      <c r="T56"/>
    </row>
    <row r="57" spans="1:21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f>574163.58+33707.06+25905.37</f>
        <v>633776.0099999999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633776.0099999999</v>
      </c>
      <c r="U57"/>
    </row>
    <row r="58" spans="1:22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f>538859.22+457.27</f>
        <v>539316.49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539316.49</v>
      </c>
      <c r="V58"/>
    </row>
    <row r="59" spans="1:23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f>690837.52+29038.31</f>
        <v>719875.8300000001</v>
      </c>
      <c r="L59" s="31">
        <v>690239.52</v>
      </c>
      <c r="M59" s="52">
        <v>0</v>
      </c>
      <c r="N59" s="52">
        <v>0</v>
      </c>
      <c r="O59" s="36">
        <f t="shared" si="13"/>
        <v>1410115.35</v>
      </c>
      <c r="P59"/>
      <c r="W59"/>
    </row>
    <row r="60" spans="1:25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f>351682.6+22619.24</f>
        <v>374301.83999999997</v>
      </c>
      <c r="N60" s="52">
        <v>0</v>
      </c>
      <c r="O60" s="36">
        <f t="shared" si="13"/>
        <v>374301.83999999997</v>
      </c>
      <c r="R60"/>
      <c r="Y60"/>
    </row>
    <row r="61" spans="1:26" ht="18.75" customHeight="1">
      <c r="A61" s="38" t="s">
        <v>66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f>196770.69</f>
        <v>196770.69</v>
      </c>
      <c r="O61" s="55">
        <f t="shared" si="13"/>
        <v>196770.69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 t="s">
        <v>76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69"/>
      <c r="C65" s="69"/>
      <c r="D65"/>
      <c r="E65"/>
      <c r="F65"/>
      <c r="G65"/>
      <c r="H65"/>
      <c r="I65"/>
      <c r="J65"/>
      <c r="K65"/>
      <c r="L65"/>
    </row>
    <row r="66" spans="2:12" ht="13.5">
      <c r="B66"/>
      <c r="C66" s="69"/>
      <c r="D66" s="70"/>
      <c r="E66"/>
      <c r="F66"/>
      <c r="G66"/>
      <c r="H66" s="71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 s="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 s="68"/>
      <c r="D69"/>
      <c r="E69"/>
      <c r="F69"/>
      <c r="G69"/>
      <c r="H69"/>
      <c r="I69"/>
      <c r="J69"/>
      <c r="K69"/>
      <c r="L69"/>
    </row>
    <row r="70" spans="2:12" ht="13.5">
      <c r="B70" s="69"/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ht="13.5">
      <c r="K73"/>
    </row>
    <row r="74" spans="2:12" ht="13.5">
      <c r="B74" s="42"/>
      <c r="L74"/>
    </row>
    <row r="75" ht="13.5">
      <c r="M75"/>
    </row>
    <row r="76" ht="13.5">
      <c r="N76"/>
    </row>
    <row r="103" spans="2:14" ht="13.5">
      <c r="B103">
        <v>22848.45</v>
      </c>
      <c r="C103">
        <v>6093.55</v>
      </c>
      <c r="D103">
        <v>0.8</v>
      </c>
      <c r="E103">
        <v>-9207.29</v>
      </c>
      <c r="F103">
        <v>-11458.78</v>
      </c>
      <c r="G103">
        <v>-47015.45</v>
      </c>
      <c r="H103">
        <v>-3665.54</v>
      </c>
      <c r="I103">
        <v>25905.37</v>
      </c>
      <c r="J103">
        <v>-19813.98</v>
      </c>
      <c r="K103">
        <v>-4601.61</v>
      </c>
      <c r="L103">
        <v>7794.19</v>
      </c>
      <c r="M103">
        <v>-1279.57</v>
      </c>
      <c r="N103">
        <v>-13890.44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2021-01-21T17:01:15Z</dcterms:modified>
  <cp:category/>
  <cp:version/>
  <cp:contentType/>
  <cp:contentStatus/>
</cp:coreProperties>
</file>