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20640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<sst xmlns="http://schemas.openxmlformats.org/spreadsheetml/2006/main" count="79" uniqueCount="76">
  <si>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</si>
  <si>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</si>
  <si>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</si>
  <si>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</si>
  <si>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</si>
  <si>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</si>
  <si>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</si>
  <si>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</si>
  <si>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</si>
  <si>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</si>
  <si>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</si>
  <si>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</si>
  <si>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</si>
  <si>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</si>
  <si>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</si>
  <si>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</si>
  <si>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</si>
  <si>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</si>
  <si>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</si>
  <si>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</si>
  <si>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</si>
  <si>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</si>
  <si>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</si>
  <si>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</si>
  <si>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</si>
  <si>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</si>
  <si>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</si>
  <si>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</si>
  <si>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</si>
  <si>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</si>
  <si>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</si>
  <si>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</si>
  <si>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</si>
  <si>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</si>
  <si>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</si>
  <si>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</si>
  <si>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</si>
  <si>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</si>
  <si>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</si>
  <si>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</si>
  <si>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</si>
  <si>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</si>
  <si>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</si>
  <si>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</si>
  <si>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</si>
  <si>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</si>
  <si>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</si>
  <si>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</si>
  <si>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</si>
  <si>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</si>
  <si>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</si>
  <si>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</si>
  <si>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</si>
  <si>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</si>
  <si>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</si>
  <si>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</si>
  <si>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</si>
  <si>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</si>
  <si>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</si>
  <si>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</si>
  <si>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</si>
  <si>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</si>
  <si>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</si>
  <si>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</si>
  <si>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</si>
  <si>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</si>
  <si>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</si>
  <si>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</si>
  <si>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</si>
  <si>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4.6. Valor Frota Não Disponibilizada</t>
  </si>
  <si>
    <t>4.7. Ajuste Frota Operante</t>
  </si>
  <si>
    <t>4.8. Remuneração pelo Serviço Atende</t>
  </si>
  <si>
    <t>4. Remuneração Bruta do Operador (4.1 + 4.2 + 4.3 + 4.4 + 4.5 + 4.6 + 4.7 + 4.8)</t>
  </si>
  <si>
    <t>OPERAÇÃO 11/01/21 - VENCIMENTO 18/01/21</t>
  </si>
  <si>
    <t>Nota: (1) Revisões de 19/03 a 03/12/20.</t>
  </si>
  <si>
    <t>5.3. Revisão de Remuneração pelo Transporte Coletivo (1)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</si>
</sst>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</numFmts>
  <fonts count="49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8"/>
      <color indexed="8"/>
      <name val="Arial"/>
      <family val="2"/>
    </font>
    <font>
      <b/>
      <sz val="8.25"/>
      <color indexed="1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  <font>
      <sz val="8"/>
      <color rgb="FF000000"/>
      <name val="Arial"/>
      <family val="2"/>
    </font>
    <font>
      <b/>
      <sz val="8.25"/>
      <color rgb="FF00008B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172" fontId="34" fillId="0" borderId="4" applyAlignment="0">
      <protection/>
    </xf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6" fillId="31" borderId="0" applyNumberFormat="0" applyBorder="0" applyAlignment="0" applyProtection="0"/>
    <xf numFmtId="1" fontId="3" fillId="0" borderId="0" applyBorder="0">
      <alignment/>
      <protection/>
    </xf>
    <xf numFmtId="0" fontId="27" fillId="32" borderId="5" applyNumberFormat="0" applyFont="0" applyAlignment="0" applyProtection="0"/>
    <xf numFmtId="9" fontId="27" fillId="0" borderId="0" applyFont="0" applyFill="0" applyBorder="0" applyAlignment="0" applyProtection="0"/>
    <xf numFmtId="0" fontId="37" fillId="21" borderId="6" applyNumberFormat="0" applyAlignment="0" applyProtection="0"/>
    <xf numFmtId="164" fontId="0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</cellStyleXfs>
  <cellXfs count="7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4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4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4" fillId="0" borderId="12" xfId="0" applyFont="1" applyFill="1" applyBorder="1" applyAlignment="1">
      <alignment horizontal="left" vertical="center" indent="1"/>
    </xf>
    <xf numFmtId="165" fontId="34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4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4" fillId="0" borderId="4" xfId="53" applyNumberFormat="1" applyFont="1" applyFill="1" applyBorder="1" applyAlignment="1">
      <alignment vertical="center"/>
    </xf>
    <xf numFmtId="0" fontId="34" fillId="0" borderId="4" xfId="0" applyFont="1" applyFill="1" applyBorder="1" applyAlignment="1">
      <alignment horizontal="left" vertical="center" indent="1"/>
    </xf>
    <xf numFmtId="165" fontId="34" fillId="0" borderId="4" xfId="0" applyNumberFormat="1" applyFont="1" applyFill="1" applyBorder="1" applyAlignment="1">
      <alignment vertical="center"/>
    </xf>
    <xf numFmtId="164" fontId="34" fillId="0" borderId="4" xfId="53" applyFont="1" applyFill="1" applyBorder="1" applyAlignment="1">
      <alignment vertical="center"/>
    </xf>
    <xf numFmtId="166" fontId="34" fillId="0" borderId="4" xfId="46" applyNumberFormat="1" applyFont="1" applyFill="1" applyBorder="1" applyAlignment="1">
      <alignment horizontal="center" vertical="center"/>
    </xf>
    <xf numFmtId="164" fontId="45" fillId="0" borderId="4" xfId="46" applyNumberFormat="1" applyFont="1" applyFill="1" applyBorder="1" applyAlignment="1">
      <alignment vertical="center"/>
    </xf>
    <xf numFmtId="167" fontId="34" fillId="0" borderId="4" xfId="53" applyNumberFormat="1" applyFont="1" applyFill="1" applyBorder="1" applyAlignment="1">
      <alignment horizontal="center" vertical="center"/>
    </xf>
    <xf numFmtId="0" fontId="34" fillId="34" borderId="4" xfId="0" applyFont="1" applyFill="1" applyBorder="1" applyAlignment="1">
      <alignment horizontal="left" vertical="center" indent="2"/>
    </xf>
    <xf numFmtId="0" fontId="34" fillId="34" borderId="4" xfId="0" applyFont="1" applyFill="1" applyBorder="1" applyAlignment="1">
      <alignment vertical="center"/>
    </xf>
    <xf numFmtId="164" fontId="34" fillId="34" borderId="4" xfId="53" applyFont="1" applyFill="1" applyBorder="1" applyAlignment="1">
      <alignment vertical="center"/>
    </xf>
    <xf numFmtId="0" fontId="34" fillId="35" borderId="4" xfId="0" applyFont="1" applyFill="1" applyBorder="1" applyAlignment="1">
      <alignment horizontal="left" vertical="center" indent="1"/>
    </xf>
    <xf numFmtId="44" fontId="34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4" fillId="0" borderId="4" xfId="0" applyFont="1" applyFill="1" applyBorder="1" applyAlignment="1">
      <alignment horizontal="left" vertical="center" indent="2"/>
    </xf>
    <xf numFmtId="0" fontId="34" fillId="0" borderId="4" xfId="0" applyFont="1" applyFill="1" applyBorder="1" applyAlignment="1">
      <alignment horizontal="left" vertical="center" indent="3"/>
    </xf>
    <xf numFmtId="0" fontId="34" fillId="0" borderId="4" xfId="0" applyFont="1" applyFill="1" applyBorder="1" applyAlignment="1">
      <alignment vertical="center"/>
    </xf>
    <xf numFmtId="44" fontId="34" fillId="0" borderId="4" xfId="46" applyFont="1" applyFill="1" applyBorder="1" applyAlignment="1">
      <alignment horizontal="center" vertical="center"/>
    </xf>
    <xf numFmtId="168" fontId="34" fillId="0" borderId="4" xfId="46" applyNumberFormat="1" applyFont="1" applyFill="1" applyBorder="1" applyAlignment="1">
      <alignment horizontal="center" vertical="center"/>
    </xf>
    <xf numFmtId="168" fontId="34" fillId="0" borderId="4" xfId="46" applyNumberFormat="1" applyFont="1" applyFill="1" applyBorder="1" applyAlignment="1">
      <alignment vertical="center"/>
    </xf>
    <xf numFmtId="164" fontId="34" fillId="0" borderId="4" xfId="53" applyFont="1" applyFill="1" applyBorder="1" applyAlignment="1">
      <alignment horizontal="center" vertical="center"/>
    </xf>
    <xf numFmtId="164" fontId="34" fillId="0" borderId="4" xfId="46" applyNumberFormat="1" applyFont="1" applyFill="1" applyBorder="1" applyAlignment="1">
      <alignment vertical="center"/>
    </xf>
    <xf numFmtId="164" fontId="34" fillId="0" borderId="4" xfId="46" applyNumberFormat="1" applyFont="1" applyFill="1" applyBorder="1" applyAlignment="1">
      <alignment horizontal="center" vertical="center"/>
    </xf>
    <xf numFmtId="164" fontId="34" fillId="0" borderId="4" xfId="53" applyFont="1" applyFill="1" applyBorder="1" applyAlignment="1">
      <alignment horizontal="left" vertical="center" indent="2"/>
    </xf>
    <xf numFmtId="44" fontId="34" fillId="0" borderId="4" xfId="46" applyFont="1" applyFill="1" applyBorder="1" applyAlignment="1">
      <alignment vertical="center"/>
    </xf>
    <xf numFmtId="0" fontId="34" fillId="34" borderId="4" xfId="0" applyFont="1" applyFill="1" applyBorder="1" applyAlignment="1">
      <alignment horizontal="left" vertical="center" indent="1"/>
    </xf>
    <xf numFmtId="0" fontId="34" fillId="0" borderId="14" xfId="0" applyFont="1" applyFill="1" applyBorder="1" applyAlignment="1">
      <alignment horizontal="left" vertical="center" indent="2"/>
    </xf>
    <xf numFmtId="44" fontId="34" fillId="0" borderId="14" xfId="0" applyNumberFormat="1" applyFont="1" applyFill="1" applyBorder="1" applyAlignment="1">
      <alignment vertical="center"/>
    </xf>
    <xf numFmtId="0" fontId="34" fillId="0" borderId="14" xfId="0" applyFont="1" applyFill="1" applyBorder="1" applyAlignment="1">
      <alignment vertical="center"/>
    </xf>
    <xf numFmtId="164" fontId="34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4" fillId="0" borderId="15" xfId="0" applyFont="1" applyFill="1" applyBorder="1" applyAlignment="1">
      <alignment horizontal="left" vertical="center" indent="2"/>
    </xf>
    <xf numFmtId="44" fontId="34" fillId="0" borderId="15" xfId="0" applyNumberFormat="1" applyFont="1" applyFill="1" applyBorder="1" applyAlignment="1">
      <alignment vertical="center"/>
    </xf>
    <xf numFmtId="0" fontId="34" fillId="0" borderId="15" xfId="0" applyFont="1" applyFill="1" applyBorder="1" applyAlignment="1">
      <alignment vertical="center"/>
    </xf>
    <xf numFmtId="164" fontId="34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4" fillId="0" borderId="4" xfId="46" applyFont="1" applyBorder="1" applyAlignment="1">
      <alignment vertical="center"/>
    </xf>
    <xf numFmtId="164" fontId="34" fillId="0" borderId="4" xfId="46" applyNumberFormat="1" applyFont="1" applyBorder="1" applyAlignment="1">
      <alignment vertical="center"/>
    </xf>
    <xf numFmtId="164" fontId="34" fillId="0" borderId="14" xfId="46" applyNumberFormat="1" applyFont="1" applyBorder="1" applyAlignment="1">
      <alignment vertical="center"/>
    </xf>
    <xf numFmtId="168" fontId="34" fillId="0" borderId="14" xfId="46" applyNumberFormat="1" applyFont="1" applyFill="1" applyBorder="1" applyAlignment="1">
      <alignment vertical="center"/>
    </xf>
    <xf numFmtId="44" fontId="34" fillId="0" borderId="14" xfId="46" applyFont="1" applyFill="1" applyBorder="1" applyAlignment="1">
      <alignment vertical="center"/>
    </xf>
    <xf numFmtId="0" fontId="34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4" fillId="0" borderId="16" xfId="0" applyFont="1" applyFill="1" applyBorder="1" applyAlignment="1">
      <alignment horizontal="center" vertical="center"/>
    </xf>
    <xf numFmtId="0" fontId="34" fillId="0" borderId="14" xfId="0" applyFont="1" applyFill="1" applyBorder="1" applyAlignment="1">
      <alignment horizontal="center" vertical="center"/>
    </xf>
    <xf numFmtId="0" fontId="34" fillId="0" borderId="0" xfId="0" applyFont="1" applyFill="1" applyAlignment="1">
      <alignment horizontal="left" vertical="center" wrapText="1"/>
    </xf>
    <xf numFmtId="4" fontId="47" fillId="0" borderId="0" xfId="0" applyNumberFormat="1" applyFont="1" applyAlignment="1">
      <alignment/>
    </xf>
    <xf numFmtId="4" fontId="48" fillId="0" borderId="0" xfId="0" applyNumberFormat="1" applyFont="1" applyAlignment="1">
      <alignment/>
    </xf>
    <xf numFmtId="0" fontId="48" fillId="0" borderId="0" xfId="0" applyFont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3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68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73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282838</v>
      </c>
      <c r="C7" s="9">
        <f t="shared" si="0"/>
        <v>199273</v>
      </c>
      <c r="D7" s="9">
        <f t="shared" si="0"/>
        <v>230834</v>
      </c>
      <c r="E7" s="9">
        <f t="shared" si="0"/>
        <v>47774</v>
      </c>
      <c r="F7" s="9">
        <f t="shared" si="0"/>
        <v>163463</v>
      </c>
      <c r="G7" s="9">
        <f t="shared" si="0"/>
        <v>255375</v>
      </c>
      <c r="H7" s="9">
        <f t="shared" si="0"/>
        <v>38535</v>
      </c>
      <c r="I7" s="9">
        <f t="shared" si="0"/>
        <v>201736</v>
      </c>
      <c r="J7" s="9">
        <f t="shared" si="0"/>
        <v>187615</v>
      </c>
      <c r="K7" s="9">
        <f t="shared" si="0"/>
        <v>247065</v>
      </c>
      <c r="L7" s="9">
        <f t="shared" si="0"/>
        <v>194580</v>
      </c>
      <c r="M7" s="9">
        <f t="shared" si="0"/>
        <v>88083</v>
      </c>
      <c r="N7" s="9">
        <f t="shared" si="0"/>
        <v>57265</v>
      </c>
      <c r="O7" s="9">
        <f t="shared" si="0"/>
        <v>2194436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14308</v>
      </c>
      <c r="C8" s="11">
        <f t="shared" si="1"/>
        <v>12725</v>
      </c>
      <c r="D8" s="11">
        <f t="shared" si="1"/>
        <v>11186</v>
      </c>
      <c r="E8" s="11">
        <f t="shared" si="1"/>
        <v>2030</v>
      </c>
      <c r="F8" s="11">
        <f t="shared" si="1"/>
        <v>7836</v>
      </c>
      <c r="G8" s="11">
        <f t="shared" si="1"/>
        <v>11752</v>
      </c>
      <c r="H8" s="11">
        <f t="shared" si="1"/>
        <v>2478</v>
      </c>
      <c r="I8" s="11">
        <f t="shared" si="1"/>
        <v>13658</v>
      </c>
      <c r="J8" s="11">
        <f t="shared" si="1"/>
        <v>10671</v>
      </c>
      <c r="K8" s="11">
        <f t="shared" si="1"/>
        <v>9123</v>
      </c>
      <c r="L8" s="11">
        <f t="shared" si="1"/>
        <v>7915</v>
      </c>
      <c r="M8" s="11">
        <f t="shared" si="1"/>
        <v>4478</v>
      </c>
      <c r="N8" s="11">
        <f t="shared" si="1"/>
        <v>3666</v>
      </c>
      <c r="O8" s="11">
        <f t="shared" si="1"/>
        <v>111826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14308</v>
      </c>
      <c r="C9" s="11">
        <v>12725</v>
      </c>
      <c r="D9" s="11">
        <v>11186</v>
      </c>
      <c r="E9" s="11">
        <v>2030</v>
      </c>
      <c r="F9" s="11">
        <v>7836</v>
      </c>
      <c r="G9" s="11">
        <v>11752</v>
      </c>
      <c r="H9" s="11">
        <v>2477</v>
      </c>
      <c r="I9" s="11">
        <v>13658</v>
      </c>
      <c r="J9" s="11">
        <v>10671</v>
      </c>
      <c r="K9" s="11">
        <v>9120</v>
      </c>
      <c r="L9" s="11">
        <v>7915</v>
      </c>
      <c r="M9" s="11">
        <v>4475</v>
      </c>
      <c r="N9" s="11">
        <v>3666</v>
      </c>
      <c r="O9" s="11">
        <f>SUM(B9:N9)</f>
        <v>111819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1</v>
      </c>
      <c r="I10" s="13">
        <v>0</v>
      </c>
      <c r="J10" s="13">
        <v>0</v>
      </c>
      <c r="K10" s="13">
        <v>3</v>
      </c>
      <c r="L10" s="13">
        <v>0</v>
      </c>
      <c r="M10" s="13">
        <v>3</v>
      </c>
      <c r="N10" s="13">
        <v>0</v>
      </c>
      <c r="O10" s="11">
        <f>SUM(B10:N10)</f>
        <v>7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268530</v>
      </c>
      <c r="C11" s="13">
        <v>186548</v>
      </c>
      <c r="D11" s="13">
        <v>219648</v>
      </c>
      <c r="E11" s="13">
        <v>45744</v>
      </c>
      <c r="F11" s="13">
        <v>155627</v>
      </c>
      <c r="G11" s="13">
        <v>243623</v>
      </c>
      <c r="H11" s="13">
        <v>36057</v>
      </c>
      <c r="I11" s="13">
        <v>188078</v>
      </c>
      <c r="J11" s="13">
        <v>176944</v>
      </c>
      <c r="K11" s="13">
        <v>237942</v>
      </c>
      <c r="L11" s="13">
        <v>186665</v>
      </c>
      <c r="M11" s="13">
        <v>83605</v>
      </c>
      <c r="N11" s="13">
        <v>53599</v>
      </c>
      <c r="O11" s="11">
        <f>SUM(B11:N11)</f>
        <v>2082610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2.2052</v>
      </c>
      <c r="C13" s="17">
        <v>2.2775</v>
      </c>
      <c r="D13" s="17">
        <v>1.9969</v>
      </c>
      <c r="E13" s="17">
        <v>3.4161</v>
      </c>
      <c r="F13" s="17">
        <v>2.3137</v>
      </c>
      <c r="G13" s="17">
        <v>1.902</v>
      </c>
      <c r="H13" s="17">
        <v>2.5503</v>
      </c>
      <c r="I13" s="17">
        <v>2.2594</v>
      </c>
      <c r="J13" s="17">
        <v>2.2741</v>
      </c>
      <c r="K13" s="17">
        <v>2.1511</v>
      </c>
      <c r="L13" s="17">
        <v>2.4482</v>
      </c>
      <c r="M13" s="17">
        <v>2.8282</v>
      </c>
      <c r="N13" s="17">
        <v>2.5559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1.333143656986664</v>
      </c>
      <c r="C15" s="19">
        <v>1.363484920110207</v>
      </c>
      <c r="D15" s="19">
        <v>1.250067385353724</v>
      </c>
      <c r="E15" s="19">
        <v>1.0051889789888</v>
      </c>
      <c r="F15" s="19">
        <v>1.541642197475753</v>
      </c>
      <c r="G15" s="19">
        <v>1.658981410455414</v>
      </c>
      <c r="H15" s="19">
        <v>1.889806316719497</v>
      </c>
      <c r="I15" s="19">
        <v>1.35085155762916</v>
      </c>
      <c r="J15" s="19">
        <v>1.322375228413256</v>
      </c>
      <c r="K15" s="19">
        <v>1.315221191568443</v>
      </c>
      <c r="L15" s="19">
        <v>1.379187674101244</v>
      </c>
      <c r="M15" s="19">
        <v>1.431537061079188</v>
      </c>
      <c r="N15" s="19">
        <v>1.380795686205562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72</v>
      </c>
      <c r="B17" s="24">
        <f>B18+B19+B20+B21+B22+B23+B24+B25</f>
        <v>916991.3699999999</v>
      </c>
      <c r="C17" s="24">
        <f aca="true" t="shared" si="2" ref="C17:N17">C18+C19+C20+C21+C22+C23+C24+C25</f>
        <v>662050.15</v>
      </c>
      <c r="D17" s="24">
        <f t="shared" si="2"/>
        <v>615798.55</v>
      </c>
      <c r="E17" s="24">
        <f t="shared" si="2"/>
        <v>176073.49000000002</v>
      </c>
      <c r="F17" s="24">
        <f t="shared" si="2"/>
        <v>605018.6700000002</v>
      </c>
      <c r="G17" s="24">
        <f t="shared" si="2"/>
        <v>852302.87</v>
      </c>
      <c r="H17" s="24">
        <f t="shared" si="2"/>
        <v>192583.95</v>
      </c>
      <c r="I17" s="24">
        <f t="shared" si="2"/>
        <v>664184.54</v>
      </c>
      <c r="J17" s="24">
        <f t="shared" si="2"/>
        <v>599368.8099999999</v>
      </c>
      <c r="K17" s="24">
        <f t="shared" si="2"/>
        <v>762308.9</v>
      </c>
      <c r="L17" s="24">
        <f t="shared" si="2"/>
        <v>718567.06</v>
      </c>
      <c r="M17" s="24">
        <f t="shared" si="2"/>
        <v>392783.82</v>
      </c>
      <c r="N17" s="24">
        <f t="shared" si="2"/>
        <v>217229.66</v>
      </c>
      <c r="O17" s="24">
        <f>O18+O19+O20+O21+O22+O23+O24+O25</f>
        <v>7375261.84</v>
      </c>
      <c r="Q17" s="25"/>
      <c r="R17" s="61"/>
      <c r="S17" s="61"/>
      <c r="T17" s="61"/>
      <c r="U17" s="61"/>
      <c r="V17" s="61"/>
      <c r="W17" s="61"/>
    </row>
    <row r="18" spans="1:15" ht="18.75" customHeight="1">
      <c r="A18" s="26" t="s">
        <v>34</v>
      </c>
      <c r="B18" s="30">
        <f aca="true" t="shared" si="3" ref="B18:N18">ROUND(B13*B7,2)</f>
        <v>623714.36</v>
      </c>
      <c r="C18" s="30">
        <f t="shared" si="3"/>
        <v>453844.26</v>
      </c>
      <c r="D18" s="30">
        <f t="shared" si="3"/>
        <v>460952.41</v>
      </c>
      <c r="E18" s="30">
        <f t="shared" si="3"/>
        <v>163200.76</v>
      </c>
      <c r="F18" s="30">
        <f t="shared" si="3"/>
        <v>378204.34</v>
      </c>
      <c r="G18" s="30">
        <f t="shared" si="3"/>
        <v>485723.25</v>
      </c>
      <c r="H18" s="30">
        <f t="shared" si="3"/>
        <v>98275.81</v>
      </c>
      <c r="I18" s="30">
        <f t="shared" si="3"/>
        <v>455802.32</v>
      </c>
      <c r="J18" s="30">
        <f t="shared" si="3"/>
        <v>426655.27</v>
      </c>
      <c r="K18" s="30">
        <f t="shared" si="3"/>
        <v>531461.52</v>
      </c>
      <c r="L18" s="30">
        <f t="shared" si="3"/>
        <v>476370.76</v>
      </c>
      <c r="M18" s="30">
        <f t="shared" si="3"/>
        <v>249116.34</v>
      </c>
      <c r="N18" s="30">
        <f t="shared" si="3"/>
        <v>146363.61</v>
      </c>
      <c r="O18" s="30">
        <f aca="true" t="shared" si="4" ref="O18:O25">SUM(B18:N18)</f>
        <v>4949685.01</v>
      </c>
    </row>
    <row r="19" spans="1:23" ht="18.75" customHeight="1">
      <c r="A19" s="26" t="s">
        <v>35</v>
      </c>
      <c r="B19" s="30">
        <f>IF(B15&lt;&gt;0,ROUND((B15-1)*B18,2),0)</f>
        <v>207786.48</v>
      </c>
      <c r="C19" s="30">
        <f aca="true" t="shared" si="5" ref="C19:N19">IF(C15&lt;&gt;0,ROUND((C15-1)*C18,2),0)</f>
        <v>164965.54</v>
      </c>
      <c r="D19" s="30">
        <f t="shared" si="5"/>
        <v>115269.16</v>
      </c>
      <c r="E19" s="30">
        <f t="shared" si="5"/>
        <v>846.85</v>
      </c>
      <c r="F19" s="30">
        <f t="shared" si="5"/>
        <v>204851.43</v>
      </c>
      <c r="G19" s="30">
        <f t="shared" si="5"/>
        <v>320082.59</v>
      </c>
      <c r="H19" s="30">
        <f t="shared" si="5"/>
        <v>87446.44</v>
      </c>
      <c r="I19" s="30">
        <f t="shared" si="5"/>
        <v>159918.95</v>
      </c>
      <c r="J19" s="30">
        <f t="shared" si="5"/>
        <v>137543.09</v>
      </c>
      <c r="K19" s="30">
        <f t="shared" si="5"/>
        <v>167527.93</v>
      </c>
      <c r="L19" s="30">
        <f t="shared" si="5"/>
        <v>180633.92</v>
      </c>
      <c r="M19" s="30">
        <f t="shared" si="5"/>
        <v>107502.93</v>
      </c>
      <c r="N19" s="30">
        <f t="shared" si="5"/>
        <v>55734.63</v>
      </c>
      <c r="O19" s="30">
        <f t="shared" si="4"/>
        <v>1910109.9399999997</v>
      </c>
      <c r="W19" s="62"/>
    </row>
    <row r="20" spans="1:15" ht="18.75" customHeight="1">
      <c r="A20" s="26" t="s">
        <v>36</v>
      </c>
      <c r="B20" s="30">
        <v>33835.65</v>
      </c>
      <c r="C20" s="30">
        <v>22879.38</v>
      </c>
      <c r="D20" s="30">
        <v>17286.43</v>
      </c>
      <c r="E20" s="30">
        <v>6330.28</v>
      </c>
      <c r="F20" s="30">
        <v>13532.65</v>
      </c>
      <c r="G20" s="30">
        <v>22403.19</v>
      </c>
      <c r="H20" s="30">
        <v>4026.18</v>
      </c>
      <c r="I20" s="30">
        <v>13715.62</v>
      </c>
      <c r="J20" s="30">
        <v>21687.03</v>
      </c>
      <c r="K20" s="30">
        <v>29614.91</v>
      </c>
      <c r="L20" s="30">
        <v>28077.06</v>
      </c>
      <c r="M20" s="30">
        <v>11261.76</v>
      </c>
      <c r="N20" s="30">
        <v>7018.06</v>
      </c>
      <c r="O20" s="30">
        <f t="shared" si="4"/>
        <v>231668.19999999998</v>
      </c>
    </row>
    <row r="21" spans="1:15" ht="18.75" customHeight="1">
      <c r="A21" s="26" t="s">
        <v>37</v>
      </c>
      <c r="B21" s="30">
        <v>2682.46</v>
      </c>
      <c r="C21" s="30">
        <v>2682.46</v>
      </c>
      <c r="D21" s="30">
        <v>1341.23</v>
      </c>
      <c r="E21" s="30">
        <v>0</v>
      </c>
      <c r="F21" s="30">
        <v>1341.23</v>
      </c>
      <c r="G21" s="30">
        <v>1341.23</v>
      </c>
      <c r="H21" s="30">
        <v>1341.23</v>
      </c>
      <c r="I21" s="30">
        <v>1341.23</v>
      </c>
      <c r="J21" s="30">
        <v>1341.23</v>
      </c>
      <c r="K21" s="30">
        <v>1341.23</v>
      </c>
      <c r="L21" s="30">
        <v>1341.23</v>
      </c>
      <c r="M21" s="30">
        <v>1341.23</v>
      </c>
      <c r="N21" s="30">
        <v>1341.23</v>
      </c>
      <c r="O21" s="30">
        <f t="shared" si="4"/>
        <v>18777.219999999998</v>
      </c>
    </row>
    <row r="22" spans="1:15" ht="18.75" customHeight="1">
      <c r="A22" s="26" t="s">
        <v>38</v>
      </c>
      <c r="B22" s="30">
        <v>-710.65</v>
      </c>
      <c r="C22" s="30">
        <v>0</v>
      </c>
      <c r="D22" s="30">
        <v>-2140.97</v>
      </c>
      <c r="E22" s="30">
        <v>0</v>
      </c>
      <c r="F22" s="30">
        <v>-5134.71</v>
      </c>
      <c r="G22" s="30">
        <v>0</v>
      </c>
      <c r="H22" s="30">
        <v>-1390.35</v>
      </c>
      <c r="I22" s="30">
        <v>0</v>
      </c>
      <c r="J22" s="30">
        <v>-4548.13</v>
      </c>
      <c r="K22" s="30">
        <v>0</v>
      </c>
      <c r="L22" s="30">
        <v>0</v>
      </c>
      <c r="M22" s="30">
        <v>0</v>
      </c>
      <c r="N22" s="30">
        <v>0</v>
      </c>
      <c r="O22" s="30">
        <f t="shared" si="4"/>
        <v>-13924.810000000001</v>
      </c>
    </row>
    <row r="23" spans="1:26" ht="18.75" customHeight="1">
      <c r="A23" s="26" t="s">
        <v>69</v>
      </c>
      <c r="B23" s="30">
        <v>-150.78</v>
      </c>
      <c r="C23" s="30">
        <v>-964.08</v>
      </c>
      <c r="D23" s="30">
        <v>-2265.6</v>
      </c>
      <c r="E23" s="30">
        <v>-638.46</v>
      </c>
      <c r="F23" s="30">
        <v>-1767.32</v>
      </c>
      <c r="G23" s="30">
        <v>-1327.04</v>
      </c>
      <c r="H23" s="30">
        <v>-321.56</v>
      </c>
      <c r="I23" s="30">
        <v>-300.64</v>
      </c>
      <c r="J23" s="30">
        <v>-3580.93</v>
      </c>
      <c r="K23" s="30">
        <v>-1276.61</v>
      </c>
      <c r="L23" s="30">
        <v>-1423.86</v>
      </c>
      <c r="M23" s="30">
        <v>-337.25</v>
      </c>
      <c r="N23" s="30">
        <v>-129.54</v>
      </c>
      <c r="O23" s="30">
        <f t="shared" si="4"/>
        <v>-14483.670000000002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26" t="s">
        <v>70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f t="shared" si="4"/>
        <v>0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71</v>
      </c>
      <c r="B25" s="30">
        <v>49833.85</v>
      </c>
      <c r="C25" s="30">
        <v>18642.59</v>
      </c>
      <c r="D25" s="30">
        <v>25355.89</v>
      </c>
      <c r="E25" s="30">
        <v>6334.06</v>
      </c>
      <c r="F25" s="30">
        <v>13991.05</v>
      </c>
      <c r="G25" s="30">
        <v>24079.65</v>
      </c>
      <c r="H25" s="30">
        <v>3206.2</v>
      </c>
      <c r="I25" s="30">
        <v>33707.06</v>
      </c>
      <c r="J25" s="30">
        <v>20271.25</v>
      </c>
      <c r="K25" s="30">
        <v>33639.92</v>
      </c>
      <c r="L25" s="30">
        <v>33567.95</v>
      </c>
      <c r="M25" s="30">
        <v>23898.81</v>
      </c>
      <c r="N25" s="30">
        <v>6901.67</v>
      </c>
      <c r="O25" s="30">
        <f t="shared" si="4"/>
        <v>293429.95</v>
      </c>
      <c r="P25"/>
      <c r="Q25"/>
      <c r="R25"/>
      <c r="S25"/>
      <c r="T25"/>
      <c r="U25"/>
      <c r="V25"/>
      <c r="W25"/>
      <c r="X25"/>
      <c r="Y25"/>
      <c r="Z25"/>
    </row>
    <row r="26" spans="1:15" ht="15" customHeight="1">
      <c r="A26" s="27"/>
      <c r="B26" s="16"/>
      <c r="C26" s="16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9"/>
    </row>
    <row r="27" spans="1:15" ht="18.75" customHeight="1">
      <c r="A27" s="14" t="s">
        <v>39</v>
      </c>
      <c r="B27" s="30">
        <f aca="true" t="shared" si="6" ref="B27:O27">+B28+B30+B41+B42+B45-B46</f>
        <v>-63113.6</v>
      </c>
      <c r="C27" s="30">
        <f>+C28+C30+C41+C42+C45-C46</f>
        <v>-56346.4</v>
      </c>
      <c r="D27" s="30">
        <f t="shared" si="6"/>
        <v>-52170.61</v>
      </c>
      <c r="E27" s="30">
        <f t="shared" si="6"/>
        <v>-8932</v>
      </c>
      <c r="F27" s="30">
        <f t="shared" si="6"/>
        <v>-48469.450000000004</v>
      </c>
      <c r="G27" s="30">
        <f t="shared" si="6"/>
        <v>-51708.8</v>
      </c>
      <c r="H27" s="30">
        <f t="shared" si="6"/>
        <v>-11845.689999999999</v>
      </c>
      <c r="I27" s="30">
        <f t="shared" si="6"/>
        <v>-60095.2</v>
      </c>
      <c r="J27" s="30">
        <f t="shared" si="6"/>
        <v>-46952.4</v>
      </c>
      <c r="K27" s="30">
        <f t="shared" si="6"/>
        <v>-40128</v>
      </c>
      <c r="L27" s="30">
        <f t="shared" si="6"/>
        <v>-34826</v>
      </c>
      <c r="M27" s="30">
        <f t="shared" si="6"/>
        <v>-19690</v>
      </c>
      <c r="N27" s="30">
        <f t="shared" si="6"/>
        <v>-16130.4</v>
      </c>
      <c r="O27" s="30">
        <f t="shared" si="6"/>
        <v>-510408.55</v>
      </c>
    </row>
    <row r="28" spans="1:15" ht="18.75" customHeight="1">
      <c r="A28" s="26" t="s">
        <v>40</v>
      </c>
      <c r="B28" s="31">
        <f>+B29</f>
        <v>-62955.2</v>
      </c>
      <c r="C28" s="31">
        <f>+C29</f>
        <v>-55990</v>
      </c>
      <c r="D28" s="31">
        <f aca="true" t="shared" si="7" ref="D28:O28">+D29</f>
        <v>-49218.4</v>
      </c>
      <c r="E28" s="31">
        <f t="shared" si="7"/>
        <v>-8932</v>
      </c>
      <c r="F28" s="31">
        <f t="shared" si="7"/>
        <v>-34478.4</v>
      </c>
      <c r="G28" s="31">
        <f t="shared" si="7"/>
        <v>-51708.8</v>
      </c>
      <c r="H28" s="31">
        <f t="shared" si="7"/>
        <v>-10898.8</v>
      </c>
      <c r="I28" s="31">
        <f t="shared" si="7"/>
        <v>-60095.2</v>
      </c>
      <c r="J28" s="31">
        <f t="shared" si="7"/>
        <v>-46952.4</v>
      </c>
      <c r="K28" s="31">
        <f t="shared" si="7"/>
        <v>-40128</v>
      </c>
      <c r="L28" s="31">
        <f t="shared" si="7"/>
        <v>-34826</v>
      </c>
      <c r="M28" s="31">
        <f t="shared" si="7"/>
        <v>-19690</v>
      </c>
      <c r="N28" s="31">
        <f t="shared" si="7"/>
        <v>-16130.4</v>
      </c>
      <c r="O28" s="31">
        <f t="shared" si="7"/>
        <v>-492003.60000000003</v>
      </c>
    </row>
    <row r="29" spans="1:26" ht="18.75" customHeight="1">
      <c r="A29" s="27" t="s">
        <v>41</v>
      </c>
      <c r="B29" s="16">
        <f>ROUND((-B9)*$G$3,2)</f>
        <v>-62955.2</v>
      </c>
      <c r="C29" s="16">
        <f aca="true" t="shared" si="8" ref="C29:N29">ROUND((-C9)*$G$3,2)</f>
        <v>-55990</v>
      </c>
      <c r="D29" s="16">
        <f t="shared" si="8"/>
        <v>-49218.4</v>
      </c>
      <c r="E29" s="16">
        <f t="shared" si="8"/>
        <v>-8932</v>
      </c>
      <c r="F29" s="16">
        <f t="shared" si="8"/>
        <v>-34478.4</v>
      </c>
      <c r="G29" s="16">
        <f t="shared" si="8"/>
        <v>-51708.8</v>
      </c>
      <c r="H29" s="16">
        <f t="shared" si="8"/>
        <v>-10898.8</v>
      </c>
      <c r="I29" s="16">
        <f t="shared" si="8"/>
        <v>-60095.2</v>
      </c>
      <c r="J29" s="16">
        <f t="shared" si="8"/>
        <v>-46952.4</v>
      </c>
      <c r="K29" s="16">
        <f t="shared" si="8"/>
        <v>-40128</v>
      </c>
      <c r="L29" s="16">
        <f t="shared" si="8"/>
        <v>-34826</v>
      </c>
      <c r="M29" s="16">
        <f t="shared" si="8"/>
        <v>-19690</v>
      </c>
      <c r="N29" s="16">
        <f t="shared" si="8"/>
        <v>-16130.4</v>
      </c>
      <c r="O29" s="32">
        <f aca="true" t="shared" si="9" ref="O29:O46">SUM(B29:N29)</f>
        <v>-492003.60000000003</v>
      </c>
      <c r="P29"/>
      <c r="Q29"/>
      <c r="R29"/>
      <c r="S29"/>
      <c r="T29"/>
      <c r="U29"/>
      <c r="V29"/>
      <c r="W29"/>
      <c r="X29"/>
      <c r="Y29"/>
      <c r="Z29"/>
    </row>
    <row r="30" spans="1:15" ht="18.75" customHeight="1">
      <c r="A30" s="26" t="s">
        <v>42</v>
      </c>
      <c r="B30" s="31">
        <f>SUM(B31:B39)</f>
        <v>-158.4</v>
      </c>
      <c r="C30" s="31">
        <f aca="true" t="shared" si="10" ref="C30:O30">SUM(C31:C39)</f>
        <v>-356.4</v>
      </c>
      <c r="D30" s="31">
        <f t="shared" si="10"/>
        <v>0</v>
      </c>
      <c r="E30" s="31">
        <f t="shared" si="10"/>
        <v>0</v>
      </c>
      <c r="F30" s="31">
        <f t="shared" si="10"/>
        <v>0</v>
      </c>
      <c r="G30" s="31">
        <f t="shared" si="10"/>
        <v>0</v>
      </c>
      <c r="H30" s="31">
        <f t="shared" si="10"/>
        <v>0</v>
      </c>
      <c r="I30" s="31">
        <f t="shared" si="10"/>
        <v>0</v>
      </c>
      <c r="J30" s="31">
        <f t="shared" si="10"/>
        <v>0</v>
      </c>
      <c r="K30" s="31">
        <f t="shared" si="10"/>
        <v>0</v>
      </c>
      <c r="L30" s="31">
        <f t="shared" si="10"/>
        <v>0</v>
      </c>
      <c r="M30" s="31">
        <f t="shared" si="10"/>
        <v>0</v>
      </c>
      <c r="N30" s="31">
        <f t="shared" si="10"/>
        <v>0</v>
      </c>
      <c r="O30" s="31">
        <f t="shared" si="10"/>
        <v>-514.7999999999884</v>
      </c>
    </row>
    <row r="31" spans="1:26" ht="18.75" customHeight="1">
      <c r="A31" s="27" t="s">
        <v>43</v>
      </c>
      <c r="B31" s="33">
        <v>0</v>
      </c>
      <c r="C31" s="33">
        <v>0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7" t="s">
        <v>44</v>
      </c>
      <c r="B32" s="33">
        <v>-158.4</v>
      </c>
      <c r="C32" s="33">
        <v>-356.4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f t="shared" si="9"/>
        <v>-514.8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7" t="s">
        <v>45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46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4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47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48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164000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f t="shared" si="9"/>
        <v>164000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49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-164000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-164000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50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51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/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/>
      <c r="L40" s="33"/>
      <c r="M40" s="33"/>
      <c r="N40" s="33"/>
      <c r="O40" s="33"/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6" t="s">
        <v>75</v>
      </c>
      <c r="B41" s="35">
        <v>0</v>
      </c>
      <c r="C41" s="35">
        <v>0</v>
      </c>
      <c r="D41" s="35">
        <v>-2952.21</v>
      </c>
      <c r="E41" s="35"/>
      <c r="F41" s="35"/>
      <c r="G41" s="35"/>
      <c r="H41" s="35">
        <v>-946.89</v>
      </c>
      <c r="I41" s="35">
        <v>0</v>
      </c>
      <c r="J41" s="35">
        <v>0</v>
      </c>
      <c r="K41" s="35">
        <v>0</v>
      </c>
      <c r="L41" s="35">
        <v>0</v>
      </c>
      <c r="M41" s="35">
        <v>0</v>
      </c>
      <c r="N41" s="35">
        <v>0</v>
      </c>
      <c r="O41" s="33">
        <f t="shared" si="9"/>
        <v>-3899.1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26" t="s">
        <v>52</v>
      </c>
      <c r="B42" s="35">
        <v>0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33">
        <f t="shared" si="9"/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26"/>
      <c r="B43" s="35">
        <v>0</v>
      </c>
      <c r="C43" s="35">
        <v>0</v>
      </c>
      <c r="D43" s="35">
        <v>0</v>
      </c>
      <c r="E43" s="35">
        <v>0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5"/>
      <c r="L43" s="35"/>
      <c r="M43" s="35"/>
      <c r="N43" s="35"/>
      <c r="O43" s="33"/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14" t="s">
        <v>53</v>
      </c>
      <c r="B44" s="36">
        <f aca="true" t="shared" si="11" ref="B44:N44">+B17+B27</f>
        <v>853877.7699999999</v>
      </c>
      <c r="C44" s="36">
        <f t="shared" si="11"/>
        <v>605703.75</v>
      </c>
      <c r="D44" s="36">
        <f t="shared" si="11"/>
        <v>563627.9400000001</v>
      </c>
      <c r="E44" s="36">
        <f t="shared" si="11"/>
        <v>167141.49000000002</v>
      </c>
      <c r="F44" s="36">
        <f t="shared" si="11"/>
        <v>556549.2200000002</v>
      </c>
      <c r="G44" s="36">
        <f t="shared" si="11"/>
        <v>800594.07</v>
      </c>
      <c r="H44" s="36">
        <f t="shared" si="11"/>
        <v>180738.26</v>
      </c>
      <c r="I44" s="36">
        <f t="shared" si="11"/>
        <v>604089.3400000001</v>
      </c>
      <c r="J44" s="36">
        <f t="shared" si="11"/>
        <v>552416.4099999999</v>
      </c>
      <c r="K44" s="36">
        <f t="shared" si="11"/>
        <v>722180.9</v>
      </c>
      <c r="L44" s="36">
        <f t="shared" si="11"/>
        <v>683741.06</v>
      </c>
      <c r="M44" s="36">
        <f t="shared" si="11"/>
        <v>373093.82</v>
      </c>
      <c r="N44" s="36">
        <f t="shared" si="11"/>
        <v>201099.26</v>
      </c>
      <c r="O44" s="36">
        <f>SUM(B44:N44)</f>
        <v>6864853.290000001</v>
      </c>
      <c r="P44"/>
      <c r="Q44"/>
      <c r="R44"/>
      <c r="S44"/>
      <c r="T44"/>
      <c r="U44"/>
      <c r="V44"/>
      <c r="W44"/>
      <c r="X44"/>
      <c r="Y44"/>
      <c r="Z44"/>
    </row>
    <row r="45" spans="1:19" ht="18.75" customHeight="1">
      <c r="A45" s="37" t="s">
        <v>54</v>
      </c>
      <c r="B45" s="33">
        <v>0</v>
      </c>
      <c r="C45" s="33">
        <v>0</v>
      </c>
      <c r="D45" s="33">
        <v>0</v>
      </c>
      <c r="E45" s="33">
        <v>0</v>
      </c>
      <c r="F45" s="33">
        <v>-75486.48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3">
        <v>0</v>
      </c>
      <c r="M45" s="33">
        <v>0</v>
      </c>
      <c r="N45" s="33">
        <v>0</v>
      </c>
      <c r="O45" s="16">
        <f t="shared" si="9"/>
        <v>-75486.48</v>
      </c>
      <c r="P45"/>
      <c r="Q45"/>
      <c r="R45"/>
      <c r="S45"/>
    </row>
    <row r="46" spans="1:19" ht="18.75" customHeight="1">
      <c r="A46" s="37" t="s">
        <v>55</v>
      </c>
      <c r="B46" s="33">
        <v>0</v>
      </c>
      <c r="C46" s="33">
        <v>0</v>
      </c>
      <c r="D46" s="33">
        <v>0</v>
      </c>
      <c r="E46" s="33">
        <v>0</v>
      </c>
      <c r="F46" s="33">
        <v>-61495.43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16">
        <f t="shared" si="9"/>
        <v>-61495.43</v>
      </c>
      <c r="P46"/>
      <c r="Q46" s="43"/>
      <c r="R46"/>
      <c r="S46"/>
    </row>
    <row r="47" spans="1:19" ht="15.75">
      <c r="A47" s="38"/>
      <c r="B47" s="39"/>
      <c r="C47" s="39"/>
      <c r="D47" s="40"/>
      <c r="E47" s="40"/>
      <c r="F47" s="40"/>
      <c r="G47" s="40"/>
      <c r="H47" s="40"/>
      <c r="I47" s="39"/>
      <c r="J47" s="40"/>
      <c r="K47" s="40"/>
      <c r="L47" s="40"/>
      <c r="M47" s="40"/>
      <c r="N47" s="40"/>
      <c r="O47" s="41"/>
      <c r="P47" s="42"/>
      <c r="Q47"/>
      <c r="R47" s="43"/>
      <c r="S47"/>
    </row>
    <row r="48" spans="1:19" ht="12.75" customHeight="1">
      <c r="A48" s="44"/>
      <c r="B48" s="45"/>
      <c r="C48" s="45"/>
      <c r="D48" s="46"/>
      <c r="E48" s="46"/>
      <c r="F48" s="46"/>
      <c r="G48" s="46"/>
      <c r="H48" s="46"/>
      <c r="I48" s="45"/>
      <c r="J48" s="46"/>
      <c r="K48" s="46"/>
      <c r="L48" s="46"/>
      <c r="M48" s="46"/>
      <c r="N48" s="46"/>
      <c r="O48" s="47"/>
      <c r="P48" s="42"/>
      <c r="Q48"/>
      <c r="R48" s="43"/>
      <c r="S48"/>
    </row>
    <row r="49" spans="1:17" ht="15" customHeight="1">
      <c r="A49" s="48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50"/>
      <c r="Q49" s="43"/>
    </row>
    <row r="50" spans="1:17" ht="18.75" customHeight="1">
      <c r="A50" s="14" t="s">
        <v>56</v>
      </c>
      <c r="B50" s="51">
        <f aca="true" t="shared" si="12" ref="B50:O50">SUM(B51:B61)</f>
        <v>853877.77</v>
      </c>
      <c r="C50" s="51">
        <f t="shared" si="12"/>
        <v>605703.76</v>
      </c>
      <c r="D50" s="51">
        <f t="shared" si="12"/>
        <v>563627.95</v>
      </c>
      <c r="E50" s="51">
        <f t="shared" si="12"/>
        <v>167141.49</v>
      </c>
      <c r="F50" s="51">
        <f t="shared" si="12"/>
        <v>556549.22</v>
      </c>
      <c r="G50" s="51">
        <f t="shared" si="12"/>
        <v>800594.07</v>
      </c>
      <c r="H50" s="51">
        <f t="shared" si="12"/>
        <v>180738.26</v>
      </c>
      <c r="I50" s="51">
        <f t="shared" si="12"/>
        <v>604089.34</v>
      </c>
      <c r="J50" s="51">
        <f t="shared" si="12"/>
        <v>552416.41</v>
      </c>
      <c r="K50" s="51">
        <f t="shared" si="12"/>
        <v>722180.91</v>
      </c>
      <c r="L50" s="51">
        <f t="shared" si="12"/>
        <v>683741.05</v>
      </c>
      <c r="M50" s="51">
        <f t="shared" si="12"/>
        <v>373093.82</v>
      </c>
      <c r="N50" s="51">
        <f t="shared" si="12"/>
        <v>201099.27</v>
      </c>
      <c r="O50" s="36">
        <f t="shared" si="12"/>
        <v>6864853.32</v>
      </c>
      <c r="Q50"/>
    </row>
    <row r="51" spans="1:18" ht="18.75" customHeight="1">
      <c r="A51" s="26" t="s">
        <v>57</v>
      </c>
      <c r="B51" s="51">
        <v>701109.43</v>
      </c>
      <c r="C51" s="51">
        <v>441326.63</v>
      </c>
      <c r="D51" s="52">
        <v>0</v>
      </c>
      <c r="E51" s="52">
        <v>0</v>
      </c>
      <c r="F51" s="52">
        <v>0</v>
      </c>
      <c r="G51" s="52">
        <v>0</v>
      </c>
      <c r="H51" s="52">
        <v>0</v>
      </c>
      <c r="I51" s="52">
        <v>0</v>
      </c>
      <c r="J51" s="52">
        <v>0</v>
      </c>
      <c r="K51" s="52">
        <v>0</v>
      </c>
      <c r="L51" s="52">
        <v>0</v>
      </c>
      <c r="M51" s="52">
        <v>0</v>
      </c>
      <c r="N51" s="52">
        <v>0</v>
      </c>
      <c r="O51" s="36">
        <f>SUM(B51:N51)</f>
        <v>1142436.06</v>
      </c>
      <c r="P51"/>
      <c r="Q51"/>
      <c r="R51" s="43"/>
    </row>
    <row r="52" spans="1:16" ht="18.75" customHeight="1">
      <c r="A52" s="26" t="s">
        <v>58</v>
      </c>
      <c r="B52" s="51">
        <v>152768.34</v>
      </c>
      <c r="C52" s="51">
        <v>164377.13</v>
      </c>
      <c r="D52" s="52">
        <v>0</v>
      </c>
      <c r="E52" s="52">
        <v>0</v>
      </c>
      <c r="F52" s="52">
        <v>0</v>
      </c>
      <c r="G52" s="52">
        <v>0</v>
      </c>
      <c r="H52" s="52">
        <v>0</v>
      </c>
      <c r="I52" s="52">
        <v>0</v>
      </c>
      <c r="J52" s="52">
        <v>0</v>
      </c>
      <c r="K52" s="52">
        <v>0</v>
      </c>
      <c r="L52" s="52">
        <v>0</v>
      </c>
      <c r="M52" s="52">
        <v>0</v>
      </c>
      <c r="N52" s="52">
        <v>0</v>
      </c>
      <c r="O52" s="36">
        <f aca="true" t="shared" si="13" ref="O52:O61">SUM(B52:N52)</f>
        <v>317145.47</v>
      </c>
      <c r="P52"/>
    </row>
    <row r="53" spans="1:17" ht="18.75" customHeight="1">
      <c r="A53" s="26" t="s">
        <v>59</v>
      </c>
      <c r="B53" s="52">
        <v>0</v>
      </c>
      <c r="C53" s="52">
        <v>0</v>
      </c>
      <c r="D53" s="31">
        <v>563627.95</v>
      </c>
      <c r="E53" s="52">
        <v>0</v>
      </c>
      <c r="F53" s="52">
        <v>0</v>
      </c>
      <c r="G53" s="52">
        <v>0</v>
      </c>
      <c r="H53" s="51">
        <v>180738.26</v>
      </c>
      <c r="I53" s="52">
        <v>0</v>
      </c>
      <c r="J53" s="52">
        <v>0</v>
      </c>
      <c r="K53" s="52">
        <v>0</v>
      </c>
      <c r="L53" s="52">
        <v>0</v>
      </c>
      <c r="M53" s="52">
        <v>0</v>
      </c>
      <c r="N53" s="52">
        <v>0</v>
      </c>
      <c r="O53" s="31">
        <f t="shared" si="13"/>
        <v>744366.21</v>
      </c>
      <c r="Q53"/>
    </row>
    <row r="54" spans="1:18" ht="18.75" customHeight="1">
      <c r="A54" s="26" t="s">
        <v>60</v>
      </c>
      <c r="B54" s="52">
        <v>0</v>
      </c>
      <c r="C54" s="52">
        <v>0</v>
      </c>
      <c r="D54" s="52">
        <v>0</v>
      </c>
      <c r="E54" s="31">
        <v>167141.49</v>
      </c>
      <c r="F54" s="52">
        <v>0</v>
      </c>
      <c r="G54" s="52">
        <v>0</v>
      </c>
      <c r="H54" s="52">
        <v>0</v>
      </c>
      <c r="I54" s="52">
        <v>0</v>
      </c>
      <c r="J54" s="52">
        <v>0</v>
      </c>
      <c r="K54" s="52">
        <v>0</v>
      </c>
      <c r="L54" s="52">
        <v>0</v>
      </c>
      <c r="M54" s="52">
        <v>0</v>
      </c>
      <c r="N54" s="52">
        <v>0</v>
      </c>
      <c r="O54" s="36">
        <f t="shared" si="13"/>
        <v>167141.49</v>
      </c>
      <c r="R54"/>
    </row>
    <row r="55" spans="1:19" ht="18.75" customHeight="1">
      <c r="A55" s="26" t="s">
        <v>61</v>
      </c>
      <c r="B55" s="52">
        <v>0</v>
      </c>
      <c r="C55" s="52">
        <v>0</v>
      </c>
      <c r="D55" s="52">
        <v>0</v>
      </c>
      <c r="E55" s="52">
        <v>0</v>
      </c>
      <c r="F55" s="31">
        <v>556549.22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31">
        <f t="shared" si="13"/>
        <v>556549.22</v>
      </c>
      <c r="S55"/>
    </row>
    <row r="56" spans="1:20" ht="18.75" customHeight="1">
      <c r="A56" s="26" t="s">
        <v>62</v>
      </c>
      <c r="B56" s="52">
        <v>0</v>
      </c>
      <c r="C56" s="52">
        <v>0</v>
      </c>
      <c r="D56" s="52">
        <v>0</v>
      </c>
      <c r="E56" s="52">
        <v>0</v>
      </c>
      <c r="F56" s="52">
        <v>0</v>
      </c>
      <c r="G56" s="51">
        <v>800594.07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36">
        <f t="shared" si="13"/>
        <v>800594.07</v>
      </c>
      <c r="T56"/>
    </row>
    <row r="57" spans="1:21" ht="18.75" customHeight="1">
      <c r="A57" s="26" t="s">
        <v>63</v>
      </c>
      <c r="B57" s="52">
        <v>0</v>
      </c>
      <c r="C57" s="52">
        <v>0</v>
      </c>
      <c r="D57" s="52">
        <v>0</v>
      </c>
      <c r="E57" s="52">
        <v>0</v>
      </c>
      <c r="F57" s="52">
        <v>0</v>
      </c>
      <c r="G57" s="52">
        <v>0</v>
      </c>
      <c r="H57" s="52">
        <v>0</v>
      </c>
      <c r="I57" s="51">
        <v>604089.34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36">
        <f t="shared" si="13"/>
        <v>604089.34</v>
      </c>
      <c r="U57"/>
    </row>
    <row r="58" spans="1:22" ht="18.75" customHeight="1">
      <c r="A58" s="26" t="s">
        <v>64</v>
      </c>
      <c r="B58" s="52">
        <v>0</v>
      </c>
      <c r="C58" s="52">
        <v>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2">
        <v>0</v>
      </c>
      <c r="J58" s="31">
        <v>552416.41</v>
      </c>
      <c r="K58" s="52">
        <v>0</v>
      </c>
      <c r="L58" s="52">
        <v>0</v>
      </c>
      <c r="M58" s="52">
        <v>0</v>
      </c>
      <c r="N58" s="52">
        <v>0</v>
      </c>
      <c r="O58" s="36">
        <f t="shared" si="13"/>
        <v>552416.41</v>
      </c>
      <c r="V58"/>
    </row>
    <row r="59" spans="1:23" ht="18.75" customHeight="1">
      <c r="A59" s="26" t="s">
        <v>65</v>
      </c>
      <c r="B59" s="52">
        <v>0</v>
      </c>
      <c r="C59" s="52">
        <v>0</v>
      </c>
      <c r="D59" s="52">
        <v>0</v>
      </c>
      <c r="E59" s="52">
        <v>0</v>
      </c>
      <c r="F59" s="52">
        <v>0</v>
      </c>
      <c r="G59" s="52">
        <v>0</v>
      </c>
      <c r="H59" s="52">
        <v>0</v>
      </c>
      <c r="I59" s="52">
        <v>0</v>
      </c>
      <c r="J59" s="52">
        <v>0</v>
      </c>
      <c r="K59" s="31">
        <v>722180.91</v>
      </c>
      <c r="L59" s="31">
        <v>683741.05</v>
      </c>
      <c r="M59" s="52">
        <v>0</v>
      </c>
      <c r="N59" s="52">
        <v>0</v>
      </c>
      <c r="O59" s="36">
        <f t="shared" si="13"/>
        <v>1405921.96</v>
      </c>
      <c r="P59"/>
      <c r="W59"/>
    </row>
    <row r="60" spans="1:25" ht="18.75" customHeight="1">
      <c r="A60" s="26" t="s">
        <v>66</v>
      </c>
      <c r="B60" s="52">
        <v>0</v>
      </c>
      <c r="C60" s="52">
        <v>0</v>
      </c>
      <c r="D60" s="52">
        <v>0</v>
      </c>
      <c r="E60" s="52">
        <v>0</v>
      </c>
      <c r="F60" s="52">
        <v>0</v>
      </c>
      <c r="G60" s="52">
        <v>0</v>
      </c>
      <c r="H60" s="52">
        <v>0</v>
      </c>
      <c r="I60" s="52">
        <v>0</v>
      </c>
      <c r="J60" s="52">
        <v>0</v>
      </c>
      <c r="K60" s="52">
        <v>0</v>
      </c>
      <c r="L60" s="52">
        <v>0</v>
      </c>
      <c r="M60" s="31">
        <v>373093.82</v>
      </c>
      <c r="N60" s="52">
        <v>0</v>
      </c>
      <c r="O60" s="36">
        <f t="shared" si="13"/>
        <v>373093.82</v>
      </c>
      <c r="R60"/>
      <c r="Y60"/>
    </row>
    <row r="61" spans="1:26" ht="18.75" customHeight="1">
      <c r="A61" s="38" t="s">
        <v>67</v>
      </c>
      <c r="B61" s="53">
        <v>0</v>
      </c>
      <c r="C61" s="53">
        <v>0</v>
      </c>
      <c r="D61" s="53">
        <v>0</v>
      </c>
      <c r="E61" s="53">
        <v>0</v>
      </c>
      <c r="F61" s="53">
        <v>0</v>
      </c>
      <c r="G61" s="53">
        <v>0</v>
      </c>
      <c r="H61" s="53">
        <v>0</v>
      </c>
      <c r="I61" s="53">
        <v>0</v>
      </c>
      <c r="J61" s="53">
        <v>0</v>
      </c>
      <c r="K61" s="53">
        <v>0</v>
      </c>
      <c r="L61" s="53">
        <v>0</v>
      </c>
      <c r="M61" s="53">
        <v>0</v>
      </c>
      <c r="N61" s="54">
        <v>201099.27</v>
      </c>
      <c r="O61" s="55">
        <f t="shared" si="13"/>
        <v>201099.27</v>
      </c>
      <c r="P61"/>
      <c r="S61"/>
      <c r="Z61"/>
    </row>
    <row r="62" spans="1:12" ht="21" customHeight="1">
      <c r="A62" s="56" t="s">
        <v>74</v>
      </c>
      <c r="B62" s="57"/>
      <c r="C62" s="57"/>
      <c r="D62"/>
      <c r="E62"/>
      <c r="F62"/>
      <c r="G62"/>
      <c r="H62" s="58"/>
      <c r="I62" s="58"/>
      <c r="J62"/>
      <c r="K62"/>
      <c r="L62"/>
    </row>
    <row r="63" spans="1:14" ht="15.75">
      <c r="A63" s="67"/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</row>
    <row r="64" spans="2:12" ht="13.5">
      <c r="B64" s="57"/>
      <c r="C64" s="57"/>
      <c r="D64"/>
      <c r="E64"/>
      <c r="F64"/>
      <c r="G64"/>
      <c r="H64" s="58"/>
      <c r="I64" s="58"/>
      <c r="J64"/>
      <c r="K64"/>
      <c r="L64"/>
    </row>
    <row r="65" spans="2:12" ht="13.5">
      <c r="B65" s="57"/>
      <c r="C65" s="57"/>
      <c r="D65"/>
      <c r="E65"/>
      <c r="F65"/>
      <c r="G65"/>
      <c r="H65"/>
      <c r="I65"/>
      <c r="J65"/>
      <c r="K65"/>
      <c r="L65"/>
    </row>
    <row r="66" spans="2:12" ht="13.5">
      <c r="B66"/>
      <c r="C66"/>
      <c r="D66" s="69"/>
      <c r="E66"/>
      <c r="F66"/>
      <c r="G66"/>
      <c r="H66" s="70"/>
      <c r="I66" s="59"/>
      <c r="J66" s="60"/>
      <c r="K66" s="60"/>
      <c r="L66" s="60"/>
    </row>
    <row r="67" spans="2:12" ht="13.5">
      <c r="B67"/>
      <c r="C67"/>
      <c r="D67"/>
      <c r="E67"/>
      <c r="F67" s="68"/>
      <c r="G67"/>
      <c r="H67"/>
      <c r="I67"/>
      <c r="J67"/>
      <c r="K67"/>
      <c r="L67"/>
    </row>
    <row r="68" spans="2:12" ht="13.5">
      <c r="B68"/>
      <c r="C68"/>
      <c r="D68"/>
      <c r="E68"/>
      <c r="F68"/>
      <c r="G68"/>
      <c r="H68"/>
      <c r="I68"/>
      <c r="J68"/>
      <c r="K68"/>
      <c r="L68"/>
    </row>
    <row r="69" spans="2:12" ht="13.5">
      <c r="B69"/>
      <c r="C69"/>
      <c r="D69"/>
      <c r="E69"/>
      <c r="F69"/>
      <c r="G69"/>
      <c r="H69"/>
      <c r="I69"/>
      <c r="J69"/>
      <c r="K69"/>
      <c r="L69"/>
    </row>
    <row r="70" spans="2:12" ht="13.5">
      <c r="B70"/>
      <c r="C70"/>
      <c r="D70"/>
      <c r="E70"/>
      <c r="F70"/>
      <c r="G70"/>
      <c r="H70"/>
      <c r="I70"/>
      <c r="J70"/>
      <c r="K70"/>
      <c r="L70"/>
    </row>
    <row r="71" spans="2:12" ht="13.5">
      <c r="B71"/>
      <c r="C71"/>
      <c r="D71"/>
      <c r="E71"/>
      <c r="F71"/>
      <c r="G71"/>
      <c r="H71"/>
      <c r="I71"/>
      <c r="J71"/>
      <c r="K71"/>
      <c r="L71"/>
    </row>
    <row r="72" spans="2:12" ht="13.5">
      <c r="B72"/>
      <c r="C72"/>
      <c r="D72"/>
      <c r="E72"/>
      <c r="F72"/>
      <c r="G72"/>
      <c r="H72"/>
      <c r="I72"/>
      <c r="J72"/>
      <c r="K72"/>
      <c r="L72"/>
    </row>
    <row r="73" ht="13.5">
      <c r="K73"/>
    </row>
    <row r="74" ht="13.5">
      <c r="L74"/>
    </row>
    <row r="75" ht="13.5">
      <c r="M75"/>
    </row>
    <row r="76" ht="13.5">
      <c r="N76"/>
    </row>
    <row r="103" spans="2:14" ht="13.5">
      <c r="B103"/>
      <c r="C103"/>
      <c r="D103"/>
      <c r="E103"/>
      <c r="F103"/>
      <c r="G103"/>
      <c r="H103"/>
      <c r="I103"/>
      <c r="J103"/>
      <c r="K103"/>
      <c r="L103"/>
      <c r="M103"/>
      <c r="N103"/>
    </row>
  </sheetData>
  <sheetProtection/>
  <mergeCells count="6">
    <mergeCell ref="A1:O1"/>
    <mergeCell ref="A2:O2"/>
    <mergeCell ref="A4:A6"/>
    <mergeCell ref="B4:N4"/>
    <mergeCell ref="O4:O6"/>
    <mergeCell ref="A63:N63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2021-01-15T17:30:51Z</dcterms:modified>
  <cp:category/>
  <cp:version/>
  <cp:contentType/>
  <cp:contentStatus/>
</cp:coreProperties>
</file>