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<sst xmlns="http://schemas.openxmlformats.org/spreadsheetml/2006/main" count="79" uniqueCount="76">
  <si>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DEMONSTRATIVO DE REMUNERAÇÃO DOS CONCESSIONÁRIOS - Grupo Local de Distribuição</t>
  </si>
  <si>
    <t>OPERAÇÃO DE 01 A 28/02/21 - VENCIMENTO DE 08/02 A 05/03/21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</si>
  <si>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</si>
  <si>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</si>
  <si>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</si>
  <si>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</si>
  <si>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</si>
  <si>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</si>
  <si>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</si>
  <si>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</si>
  <si>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</si>
  <si>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</si>
  <si>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</si>
  <si>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</si>
  <si>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</si>
  <si>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</si>
  <si>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</si>
  <si>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</si>
  <si>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</si>
  <si>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</si>
  <si>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</si>
  <si>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</si>
  <si>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</si>
  <si>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</si>
  <si>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</si>
  <si>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</si>
  <si>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</si>
  <si>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</si>
  <si>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</si>
  <si>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</si>
  <si>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</si>
  <si>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</si>
  <si>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</si>
  <si>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</si>
  <si>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</si>
  <si>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(Cálculo diário)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</si>
  <si>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</si>
  <si>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</si>
  <si>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</si>
  <si>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</si>
  <si>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</si>
  <si>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</si>
  <si>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</si>
  <si>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</si>
  <si>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</si>
  <si>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</si>
  <si>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</si>
  <si>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</si>
  <si>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</si>
  <si>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</si>
  <si>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</si>
  <si>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</si>
  <si>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</si>
  <si>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</si>
  <si>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</si>
  <si>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</si>
  <si>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</si>
  <si>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</si>
  <si>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</si>
  <si>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</si>
  <si>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</si>
  <si>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</si>
  <si>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</si>
  <si>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</si>
  <si>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</si>
  <si>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</si>
  <si>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</si>
  <si>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</si>
  <si>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</si>
  <si>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</si>
  <si>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</si>
  <si>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</si>
  <si>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</si>
  <si>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</si>
  <si>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</si>
  <si>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 remuneração frota parada de janeiro/21; remuneração da rede da madrugada e Arla32, janeiro/21; revisão Arla32 dez/20; revisões de fator, frota parada, frota não disponibilizada, ar condicionado e passageiros, jan/21, total de 769.454 passageiros.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</si>
</sst>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7281988</v>
      </c>
      <c r="C7" s="13">
        <f t="shared" si="0"/>
        <v>5133585</v>
      </c>
      <c r="D7" s="13">
        <f t="shared" si="0"/>
        <v>5814156</v>
      </c>
      <c r="E7" s="13">
        <f t="shared" si="0"/>
        <v>1215396</v>
      </c>
      <c r="F7" s="13">
        <f t="shared" si="0"/>
        <v>4026448</v>
      </c>
      <c r="G7" s="13">
        <f t="shared" si="0"/>
        <v>6480571</v>
      </c>
      <c r="H7" s="13">
        <f t="shared" si="0"/>
        <v>966340</v>
      </c>
      <c r="I7" s="13">
        <f t="shared" si="0"/>
        <v>5117059</v>
      </c>
      <c r="J7" s="13">
        <f t="shared" si="0"/>
        <v>4682941</v>
      </c>
      <c r="K7" s="13">
        <f t="shared" si="0"/>
        <v>6474159</v>
      </c>
      <c r="L7" s="13">
        <f t="shared" si="0"/>
        <v>4968033</v>
      </c>
      <c r="M7" s="13">
        <f t="shared" si="0"/>
        <v>2276200</v>
      </c>
      <c r="N7" s="13">
        <f t="shared" si="0"/>
        <v>1441792</v>
      </c>
      <c r="O7" s="13">
        <f t="shared" si="0"/>
        <v>55878668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356720</v>
      </c>
      <c r="C8" s="15">
        <f t="shared" si="1"/>
        <v>336247</v>
      </c>
      <c r="D8" s="15">
        <f t="shared" si="1"/>
        <v>279099</v>
      </c>
      <c r="E8" s="15">
        <f t="shared" si="1"/>
        <v>51230</v>
      </c>
      <c r="F8" s="15">
        <f t="shared" si="1"/>
        <v>187150</v>
      </c>
      <c r="G8" s="15">
        <f t="shared" si="1"/>
        <v>304520</v>
      </c>
      <c r="H8" s="15">
        <f t="shared" si="1"/>
        <v>63092</v>
      </c>
      <c r="I8" s="15">
        <f t="shared" si="1"/>
        <v>349652</v>
      </c>
      <c r="J8" s="15">
        <f t="shared" si="1"/>
        <v>259213</v>
      </c>
      <c r="K8" s="15">
        <f t="shared" si="1"/>
        <v>238508</v>
      </c>
      <c r="L8" s="15">
        <f t="shared" si="1"/>
        <v>196282</v>
      </c>
      <c r="M8" s="15">
        <f t="shared" si="1"/>
        <v>108730</v>
      </c>
      <c r="N8" s="15">
        <f t="shared" si="1"/>
        <v>90126</v>
      </c>
      <c r="O8" s="15">
        <f t="shared" si="1"/>
        <v>2820569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356720</v>
      </c>
      <c r="C9" s="15">
        <v>336247</v>
      </c>
      <c r="D9" s="15">
        <v>279099</v>
      </c>
      <c r="E9" s="15">
        <v>51230</v>
      </c>
      <c r="F9" s="15">
        <v>187150</v>
      </c>
      <c r="G9" s="15">
        <v>304520</v>
      </c>
      <c r="H9" s="15">
        <v>62997</v>
      </c>
      <c r="I9" s="15">
        <v>349600</v>
      </c>
      <c r="J9" s="15">
        <v>259213</v>
      </c>
      <c r="K9" s="15">
        <v>238365</v>
      </c>
      <c r="L9" s="15">
        <v>196282</v>
      </c>
      <c r="M9" s="15">
        <v>108649</v>
      </c>
      <c r="N9" s="15">
        <v>90126</v>
      </c>
      <c r="O9" s="15">
        <f>SUM(B9:N9)</f>
        <v>2820198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5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95</v>
      </c>
      <c r="I10" s="17">
        <v>52</v>
      </c>
      <c r="J10" s="17">
        <v>0</v>
      </c>
      <c r="K10" s="17">
        <v>143</v>
      </c>
      <c r="L10" s="17">
        <v>0</v>
      </c>
      <c r="M10" s="17">
        <v>81</v>
      </c>
      <c r="N10" s="17">
        <v>0</v>
      </c>
      <c r="O10" s="15">
        <f>SUM(B10:N10)</f>
        <v>371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5">
        <v>6925268</v>
      </c>
      <c r="C11" s="17">
        <v>4797338</v>
      </c>
      <c r="D11" s="17">
        <v>5535057</v>
      </c>
      <c r="E11" s="17">
        <v>1164166</v>
      </c>
      <c r="F11" s="17">
        <v>3839298</v>
      </c>
      <c r="G11" s="17">
        <v>6176051</v>
      </c>
      <c r="H11" s="17">
        <v>903248</v>
      </c>
      <c r="I11" s="17">
        <v>4767407</v>
      </c>
      <c r="J11" s="17">
        <v>4423728</v>
      </c>
      <c r="K11" s="17">
        <v>6235651</v>
      </c>
      <c r="L11" s="17">
        <v>4771751</v>
      </c>
      <c r="M11" s="17">
        <v>2167470</v>
      </c>
      <c r="N11" s="17">
        <v>1351666</v>
      </c>
      <c r="O11" s="15">
        <f>SUM(B11:N11)</f>
        <v>53058099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2.2052</v>
      </c>
      <c r="C13" s="21">
        <v>2.2775</v>
      </c>
      <c r="D13" s="21">
        <v>1.9969</v>
      </c>
      <c r="E13" s="21">
        <v>3.4161</v>
      </c>
      <c r="F13" s="21">
        <v>2.3137</v>
      </c>
      <c r="G13" s="21">
        <v>1.902</v>
      </c>
      <c r="H13" s="21">
        <v>2.5503</v>
      </c>
      <c r="I13" s="21">
        <v>2.2594</v>
      </c>
      <c r="J13" s="21">
        <v>2.2741</v>
      </c>
      <c r="K13" s="21">
        <v>2.1511</v>
      </c>
      <c r="L13" s="21">
        <v>2.4482</v>
      </c>
      <c r="M13" s="21">
        <v>2.8282</v>
      </c>
      <c r="N13" s="21">
        <v>2.5559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23" ht="18.75" customHeight="1">
      <c r="A17" s="27" t="s">
        <v>36</v>
      </c>
      <c r="B17" s="28">
        <f>B18+B19+B20+B21+B22+B23+B24+B25</f>
        <v>25101617.150000002</v>
      </c>
      <c r="C17" s="28">
        <f aca="true" t="shared" si="2" ref="C17:N17">C18+C19+C20+C21+C22+C23+C24+C25</f>
        <v>18125012.439999998</v>
      </c>
      <c r="D17" s="28">
        <f t="shared" si="2"/>
        <v>16946008.44</v>
      </c>
      <c r="E17" s="28">
        <f t="shared" si="2"/>
        <v>4870129.569999999</v>
      </c>
      <c r="F17" s="28">
        <f t="shared" si="2"/>
        <v>17130635.099999998</v>
      </c>
      <c r="G17" s="28">
        <f t="shared" si="2"/>
        <v>23311462.980000004</v>
      </c>
      <c r="H17" s="28">
        <f t="shared" si="2"/>
        <v>4954644.74</v>
      </c>
      <c r="I17" s="28">
        <f t="shared" si="2"/>
        <v>17961668.86</v>
      </c>
      <c r="J17" s="28">
        <f t="shared" si="2"/>
        <v>16169155.240000002</v>
      </c>
      <c r="K17" s="28">
        <f t="shared" si="2"/>
        <v>20997108.729999997</v>
      </c>
      <c r="L17" s="28">
        <f t="shared" si="2"/>
        <v>19651720</v>
      </c>
      <c r="M17" s="28">
        <f t="shared" si="2"/>
        <v>10807845.14</v>
      </c>
      <c r="N17" s="28">
        <f t="shared" si="2"/>
        <v>5817396.42</v>
      </c>
      <c r="O17" s="28">
        <f>O18+O19+O20+O21+O22+O23+O24+O25</f>
        <v>201844404.81000003</v>
      </c>
      <c r="Q17" s="29"/>
      <c r="R17" s="29"/>
      <c r="S17" s="29"/>
      <c r="T17" s="29"/>
      <c r="U17" s="29"/>
      <c r="V17" s="29"/>
      <c r="W17" s="29"/>
    </row>
    <row r="18" spans="1:15" ht="18.75" customHeight="1">
      <c r="A18" s="30" t="s">
        <v>37</v>
      </c>
      <c r="B18" s="31">
        <f aca="true" t="shared" si="3" ref="B18:N18">ROUND(B13*B7,2)</f>
        <v>16058239.94</v>
      </c>
      <c r="C18" s="31">
        <f t="shared" si="3"/>
        <v>11691739.84</v>
      </c>
      <c r="D18" s="31">
        <f t="shared" si="3"/>
        <v>11610288.12</v>
      </c>
      <c r="E18" s="31">
        <f t="shared" si="3"/>
        <v>4151914.28</v>
      </c>
      <c r="F18" s="31">
        <f t="shared" si="3"/>
        <v>9315992.74</v>
      </c>
      <c r="G18" s="31">
        <f t="shared" si="3"/>
        <v>12326046.04</v>
      </c>
      <c r="H18" s="31">
        <f t="shared" si="3"/>
        <v>2464456.9</v>
      </c>
      <c r="I18" s="31">
        <f t="shared" si="3"/>
        <v>11561483.1</v>
      </c>
      <c r="J18" s="31">
        <f t="shared" si="3"/>
        <v>10649476.13</v>
      </c>
      <c r="K18" s="31">
        <f t="shared" si="3"/>
        <v>13926563.42</v>
      </c>
      <c r="L18" s="31">
        <f t="shared" si="3"/>
        <v>12162738.39</v>
      </c>
      <c r="M18" s="31">
        <f t="shared" si="3"/>
        <v>6437548.84</v>
      </c>
      <c r="N18" s="31">
        <f t="shared" si="3"/>
        <v>3685076.17</v>
      </c>
      <c r="O18" s="31">
        <f aca="true" t="shared" si="4" ref="O18:O25">SUM(B18:N18)</f>
        <v>126041563.91</v>
      </c>
    </row>
    <row r="19" spans="1:23" ht="18.75" customHeight="1">
      <c r="A19" s="30" t="s">
        <v>38</v>
      </c>
      <c r="B19" s="31">
        <v>6658073.56</v>
      </c>
      <c r="C19" s="31">
        <v>5254351.28</v>
      </c>
      <c r="D19" s="31">
        <v>4383747.2</v>
      </c>
      <c r="E19" s="31">
        <v>333103.9</v>
      </c>
      <c r="F19" s="31">
        <v>7017800.14</v>
      </c>
      <c r="G19" s="31">
        <v>9620602.220000003</v>
      </c>
      <c r="H19" s="31">
        <v>2291796.65</v>
      </c>
      <c r="I19" s="31">
        <v>5020353.1</v>
      </c>
      <c r="J19" s="31">
        <v>4680151.34</v>
      </c>
      <c r="K19" s="31">
        <v>5389474.79</v>
      </c>
      <c r="L19" s="31">
        <v>5944757.38</v>
      </c>
      <c r="M19" s="31">
        <v>3272066.1899999995</v>
      </c>
      <c r="N19" s="31">
        <v>1706009.18</v>
      </c>
      <c r="O19" s="31">
        <f t="shared" si="4"/>
        <v>61572286.93</v>
      </c>
      <c r="W19" s="32"/>
    </row>
    <row r="20" spans="1:15" ht="18.75" customHeight="1">
      <c r="A20" s="30" t="s">
        <v>39</v>
      </c>
      <c r="B20" s="31">
        <v>987404.2299999997</v>
      </c>
      <c r="C20" s="31">
        <v>696545.97</v>
      </c>
      <c r="D20" s="31">
        <v>493421.7799999999</v>
      </c>
      <c r="E20" s="31">
        <v>185496.92999999996</v>
      </c>
      <c r="F20" s="31">
        <v>425260.63</v>
      </c>
      <c r="G20" s="31">
        <v>690574.7999999999</v>
      </c>
      <c r="H20" s="31">
        <v>105226.01000000002</v>
      </c>
      <c r="I20" s="31">
        <v>399532.56000000006</v>
      </c>
      <c r="J20" s="31">
        <v>608710.82</v>
      </c>
      <c r="K20" s="31">
        <v>856110.2200000002</v>
      </c>
      <c r="L20" s="31">
        <v>821292.8799999998</v>
      </c>
      <c r="M20" s="31">
        <v>390320.6400000001</v>
      </c>
      <c r="N20" s="31">
        <v>189990.33999999997</v>
      </c>
      <c r="O20" s="31">
        <f t="shared" si="4"/>
        <v>6849887.809999999</v>
      </c>
    </row>
    <row r="21" spans="1:15" ht="18.75" customHeight="1">
      <c r="A21" s="30" t="s">
        <v>40</v>
      </c>
      <c r="B21" s="31">
        <v>83156.45999999999</v>
      </c>
      <c r="C21" s="31">
        <v>83156.45999999999</v>
      </c>
      <c r="D21" s="31">
        <v>41578.229999999996</v>
      </c>
      <c r="E21" s="31">
        <v>35638.46999999999</v>
      </c>
      <c r="F21" s="31">
        <v>41578.229999999996</v>
      </c>
      <c r="G21" s="31">
        <v>41578.229999999996</v>
      </c>
      <c r="H21" s="31">
        <v>41578.229999999996</v>
      </c>
      <c r="I21" s="31">
        <v>41578.229999999996</v>
      </c>
      <c r="J21" s="31">
        <v>41578.229999999996</v>
      </c>
      <c r="K21" s="31">
        <v>41578.229999999996</v>
      </c>
      <c r="L21" s="31">
        <v>41578.229999999996</v>
      </c>
      <c r="M21" s="31">
        <v>41578.229999999996</v>
      </c>
      <c r="N21" s="31">
        <v>41578.229999999996</v>
      </c>
      <c r="O21" s="31">
        <f t="shared" si="4"/>
        <v>617733.6899999998</v>
      </c>
    </row>
    <row r="22" spans="1:15" ht="18.75" customHeight="1">
      <c r="A22" s="30" t="s">
        <v>41</v>
      </c>
      <c r="B22" s="31">
        <v>-74901.96000000002</v>
      </c>
      <c r="C22" s="31">
        <v>-111196.11999999994</v>
      </c>
      <c r="D22" s="31">
        <v>-247089.92000000016</v>
      </c>
      <c r="E22" s="31">
        <v>-14367.080000000005</v>
      </c>
      <c r="F22" s="31">
        <v>-236037.76000000015</v>
      </c>
      <c r="G22" s="31">
        <v>-69170.08</v>
      </c>
      <c r="H22" s="31">
        <v>-95779.88000000005</v>
      </c>
      <c r="I22" s="31">
        <v>0</v>
      </c>
      <c r="J22" s="31">
        <v>-268280.03999999986</v>
      </c>
      <c r="K22" s="31">
        <v>-139180.16</v>
      </c>
      <c r="L22" s="31">
        <v>-230585.87999999983</v>
      </c>
      <c r="M22" s="31">
        <v>0</v>
      </c>
      <c r="N22" s="31">
        <v>0</v>
      </c>
      <c r="O22" s="31">
        <f t="shared" si="4"/>
        <v>-1486588.88</v>
      </c>
    </row>
    <row r="23" spans="1:26" ht="18.75" customHeight="1">
      <c r="A23" s="30" t="s">
        <v>42</v>
      </c>
      <c r="B23" s="31">
        <v>-1669.1999999999998</v>
      </c>
      <c r="C23" s="31">
        <v>-11577.51</v>
      </c>
      <c r="D23" s="31">
        <v>-45901.88999999998</v>
      </c>
      <c r="E23" s="31">
        <v>-14922.600000000002</v>
      </c>
      <c r="F23" s="31">
        <v>-18545.26</v>
      </c>
      <c r="G23" s="31">
        <v>-12762.980000000001</v>
      </c>
      <c r="H23" s="31">
        <v>-19580</v>
      </c>
      <c r="I23" s="31">
        <v>-5075.81</v>
      </c>
      <c r="J23" s="31">
        <v>-109668</v>
      </c>
      <c r="K23" s="31">
        <v>-15993.85</v>
      </c>
      <c r="L23" s="31">
        <v>-22067.36</v>
      </c>
      <c r="M23" s="31">
        <v>-1418.92</v>
      </c>
      <c r="N23" s="31">
        <v>-717.1</v>
      </c>
      <c r="O23" s="31">
        <f t="shared" si="4"/>
        <v>-279900.4799999999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30" t="s">
        <v>43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30" t="s">
        <v>44</v>
      </c>
      <c r="B25" s="31">
        <v>1391314.1200000006</v>
      </c>
      <c r="C25" s="31">
        <v>521992.5200000003</v>
      </c>
      <c r="D25" s="31">
        <v>709964.9200000003</v>
      </c>
      <c r="E25" s="31">
        <v>193265.67000000007</v>
      </c>
      <c r="F25" s="31">
        <v>584586.38</v>
      </c>
      <c r="G25" s="31">
        <v>714594.75</v>
      </c>
      <c r="H25" s="31">
        <v>166946.83000000007</v>
      </c>
      <c r="I25" s="31">
        <v>943797.6800000006</v>
      </c>
      <c r="J25" s="31">
        <v>567186.7599999998</v>
      </c>
      <c r="K25" s="31">
        <v>938556.0799999997</v>
      </c>
      <c r="L25" s="31">
        <v>934006.36</v>
      </c>
      <c r="M25" s="31">
        <v>667750.1599999996</v>
      </c>
      <c r="N25" s="31">
        <v>195459.60000000006</v>
      </c>
      <c r="O25" s="31">
        <f t="shared" si="4"/>
        <v>8529421.830000002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33"/>
      <c r="B26" s="20"/>
      <c r="C26" s="2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ht="18.75" customHeight="1">
      <c r="A27" s="18" t="s">
        <v>45</v>
      </c>
      <c r="B27" s="31">
        <f aca="true" t="shared" si="5" ref="B27:O27">+B28+B30+B41+B42+B45-B46</f>
        <v>948242.8199999994</v>
      </c>
      <c r="C27" s="31">
        <f>+C28+C30+C41+C42+C45-C46</f>
        <v>575424.3</v>
      </c>
      <c r="D27" s="31">
        <f t="shared" si="5"/>
        <v>-1046140.71</v>
      </c>
      <c r="E27" s="31">
        <f t="shared" si="5"/>
        <v>297857.5</v>
      </c>
      <c r="F27" s="31">
        <f t="shared" si="5"/>
        <v>131431.3999999999</v>
      </c>
      <c r="G27" s="31">
        <f t="shared" si="5"/>
        <v>375544.18000000017</v>
      </c>
      <c r="H27" s="31">
        <f t="shared" si="5"/>
        <v>-170250.77</v>
      </c>
      <c r="I27" s="31">
        <f t="shared" si="5"/>
        <v>65023.25999999978</v>
      </c>
      <c r="J27" s="31">
        <f t="shared" si="5"/>
        <v>358365.7300000002</v>
      </c>
      <c r="K27" s="31">
        <f t="shared" si="5"/>
        <v>1540974.25</v>
      </c>
      <c r="L27" s="31">
        <f t="shared" si="5"/>
        <v>1591265.8299999998</v>
      </c>
      <c r="M27" s="31">
        <f t="shared" si="5"/>
        <v>331368.2100000001</v>
      </c>
      <c r="N27" s="31">
        <f t="shared" si="5"/>
        <v>-339201.82</v>
      </c>
      <c r="O27" s="31">
        <f t="shared" si="5"/>
        <v>4659904.179999996</v>
      </c>
    </row>
    <row r="28" spans="1:15" ht="18.75" customHeight="1">
      <c r="A28" s="30" t="s">
        <v>46</v>
      </c>
      <c r="B28" s="36">
        <f>+B29</f>
        <v>-1569568</v>
      </c>
      <c r="C28" s="36">
        <f>+C29</f>
        <v>-1479486.8</v>
      </c>
      <c r="D28" s="36">
        <f aca="true" t="shared" si="6" ref="D28:O28">+D29</f>
        <v>-1228035.6</v>
      </c>
      <c r="E28" s="36">
        <f t="shared" si="6"/>
        <v>-225412</v>
      </c>
      <c r="F28" s="36">
        <f t="shared" si="6"/>
        <v>-823460</v>
      </c>
      <c r="G28" s="36">
        <f t="shared" si="6"/>
        <v>-1339888</v>
      </c>
      <c r="H28" s="36">
        <f t="shared" si="6"/>
        <v>-277186.8</v>
      </c>
      <c r="I28" s="36">
        <f t="shared" si="6"/>
        <v>-1538240</v>
      </c>
      <c r="J28" s="36">
        <f t="shared" si="6"/>
        <v>-1140537.2</v>
      </c>
      <c r="K28" s="36">
        <f t="shared" si="6"/>
        <v>-1048806</v>
      </c>
      <c r="L28" s="36">
        <f t="shared" si="6"/>
        <v>-863640.8</v>
      </c>
      <c r="M28" s="36">
        <f t="shared" si="6"/>
        <v>-478055.6</v>
      </c>
      <c r="N28" s="36">
        <f t="shared" si="6"/>
        <v>-396554.4</v>
      </c>
      <c r="O28" s="36">
        <f t="shared" si="6"/>
        <v>-12408871.2</v>
      </c>
    </row>
    <row r="29" spans="1:26" ht="18.75" customHeight="1">
      <c r="A29" s="33" t="s">
        <v>47</v>
      </c>
      <c r="B29" s="20">
        <f>ROUND((-B9)*$G$3,2)</f>
        <v>-1569568</v>
      </c>
      <c r="C29" s="20">
        <f aca="true" t="shared" si="7" ref="C29:N29">ROUND((-C9)*$G$3,2)</f>
        <v>-1479486.8</v>
      </c>
      <c r="D29" s="20">
        <f t="shared" si="7"/>
        <v>-1228035.6</v>
      </c>
      <c r="E29" s="20">
        <f t="shared" si="7"/>
        <v>-225412</v>
      </c>
      <c r="F29" s="20">
        <f t="shared" si="7"/>
        <v>-823460</v>
      </c>
      <c r="G29" s="20">
        <f t="shared" si="7"/>
        <v>-1339888</v>
      </c>
      <c r="H29" s="20">
        <f t="shared" si="7"/>
        <v>-277186.8</v>
      </c>
      <c r="I29" s="20">
        <f t="shared" si="7"/>
        <v>-1538240</v>
      </c>
      <c r="J29" s="20">
        <f t="shared" si="7"/>
        <v>-1140537.2</v>
      </c>
      <c r="K29" s="20">
        <f t="shared" si="7"/>
        <v>-1048806</v>
      </c>
      <c r="L29" s="20">
        <f t="shared" si="7"/>
        <v>-863640.8</v>
      </c>
      <c r="M29" s="20">
        <f t="shared" si="7"/>
        <v>-478055.6</v>
      </c>
      <c r="N29" s="20">
        <f t="shared" si="7"/>
        <v>-396554.4</v>
      </c>
      <c r="O29" s="37">
        <f aca="true" t="shared" si="8" ref="O29:O46">SUM(B29:N29)</f>
        <v>-12408871.2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30" t="s">
        <v>48</v>
      </c>
      <c r="B30" s="36">
        <f>SUM(B31:B39)</f>
        <v>-396</v>
      </c>
      <c r="C30" s="36">
        <f aca="true" t="shared" si="9" ref="C30:O30">SUM(C31:C39)</f>
        <v>0</v>
      </c>
      <c r="D30" s="36">
        <f t="shared" si="9"/>
        <v>0</v>
      </c>
      <c r="E30" s="36">
        <f t="shared" si="9"/>
        <v>0</v>
      </c>
      <c r="F30" s="36">
        <f t="shared" si="9"/>
        <v>0</v>
      </c>
      <c r="G30" s="36">
        <f t="shared" si="9"/>
        <v>-1348</v>
      </c>
      <c r="H30" s="36">
        <f t="shared" si="9"/>
        <v>0</v>
      </c>
      <c r="I30" s="36">
        <f t="shared" si="9"/>
        <v>0</v>
      </c>
      <c r="J30" s="36">
        <f t="shared" si="9"/>
        <v>0</v>
      </c>
      <c r="K30" s="36">
        <f t="shared" si="9"/>
        <v>0</v>
      </c>
      <c r="L30" s="36">
        <f t="shared" si="9"/>
        <v>0</v>
      </c>
      <c r="M30" s="36">
        <f t="shared" si="9"/>
        <v>0</v>
      </c>
      <c r="N30" s="36">
        <f t="shared" si="9"/>
        <v>-337</v>
      </c>
      <c r="O30" s="36">
        <f t="shared" si="9"/>
        <v>-2081</v>
      </c>
    </row>
    <row r="31" spans="1:26" ht="18.75" customHeight="1">
      <c r="A31" s="33" t="s">
        <v>49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3" t="s">
        <v>50</v>
      </c>
      <c r="B32" s="38">
        <v>-396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8"/>
        <v>-396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3" t="s">
        <v>51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3" t="s">
        <v>52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-1348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-337</v>
      </c>
      <c r="O35" s="38">
        <f t="shared" si="8"/>
        <v>-1685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6" t="s">
        <v>54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3670000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8"/>
        <v>3670000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6" t="s">
        <v>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-3670000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8"/>
        <v>-3670000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0" t="s">
        <v>58</v>
      </c>
      <c r="B41" s="40">
        <v>2518206.8199999994</v>
      </c>
      <c r="C41" s="40">
        <v>2054911.1</v>
      </c>
      <c r="D41" s="40">
        <v>181894.89000000007</v>
      </c>
      <c r="E41" s="40">
        <v>523269.5</v>
      </c>
      <c r="F41" s="40">
        <v>954891.3999999999</v>
      </c>
      <c r="G41" s="40">
        <v>1716780.1800000002</v>
      </c>
      <c r="H41" s="40">
        <v>106936.03</v>
      </c>
      <c r="I41" s="40">
        <v>1603263.2599999998</v>
      </c>
      <c r="J41" s="40">
        <v>1498902.9300000002</v>
      </c>
      <c r="K41" s="40">
        <v>2589780.25</v>
      </c>
      <c r="L41" s="40">
        <v>2454906.63</v>
      </c>
      <c r="M41" s="40">
        <v>809423.81</v>
      </c>
      <c r="N41" s="40">
        <v>57689.58</v>
      </c>
      <c r="O41" s="38">
        <f t="shared" si="8"/>
        <v>17070856.379999995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30" t="s">
        <v>59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38">
        <f t="shared" si="8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3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8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8" t="s">
        <v>60</v>
      </c>
      <c r="B44" s="41">
        <f aca="true" t="shared" si="10" ref="B44:N44">+B17+B27</f>
        <v>26049859.970000003</v>
      </c>
      <c r="C44" s="41">
        <f t="shared" si="10"/>
        <v>18700436.74</v>
      </c>
      <c r="D44" s="41">
        <f t="shared" si="10"/>
        <v>15899867.73</v>
      </c>
      <c r="E44" s="41">
        <f t="shared" si="10"/>
        <v>5167987.069999999</v>
      </c>
      <c r="F44" s="41">
        <f t="shared" si="10"/>
        <v>17262066.499999996</v>
      </c>
      <c r="G44" s="41">
        <f t="shared" si="10"/>
        <v>23687007.160000004</v>
      </c>
      <c r="H44" s="41">
        <f t="shared" si="10"/>
        <v>4784393.970000001</v>
      </c>
      <c r="I44" s="41">
        <f t="shared" si="10"/>
        <v>18026692.119999997</v>
      </c>
      <c r="J44" s="41">
        <f t="shared" si="10"/>
        <v>16527520.970000003</v>
      </c>
      <c r="K44" s="41">
        <f t="shared" si="10"/>
        <v>22538082.979999997</v>
      </c>
      <c r="L44" s="41">
        <f t="shared" si="10"/>
        <v>21242985.83</v>
      </c>
      <c r="M44" s="41">
        <f t="shared" si="10"/>
        <v>11139213.350000001</v>
      </c>
      <c r="N44" s="41">
        <f t="shared" si="10"/>
        <v>5478194.6</v>
      </c>
      <c r="O44" s="41">
        <f>SUM(B44:N44)</f>
        <v>206504308.98999995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42" t="s">
        <v>61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0">
        <f t="shared" si="8"/>
        <v>0</v>
      </c>
      <c r="P45"/>
      <c r="Q45"/>
      <c r="R45"/>
      <c r="S45"/>
    </row>
    <row r="46" spans="1:19" ht="18.75" customHeight="1">
      <c r="A46" s="42" t="s">
        <v>62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0">
        <f t="shared" si="8"/>
        <v>0</v>
      </c>
      <c r="P46"/>
      <c r="Q46"/>
      <c r="R46"/>
      <c r="S46"/>
    </row>
    <row r="47" spans="1:19" ht="15.75">
      <c r="A47" s="43"/>
      <c r="B47" s="44"/>
      <c r="C47" s="44"/>
      <c r="D47" s="45"/>
      <c r="E47" s="45"/>
      <c r="F47" s="45"/>
      <c r="G47" s="45"/>
      <c r="H47" s="45"/>
      <c r="I47" s="44"/>
      <c r="J47" s="45"/>
      <c r="K47" s="45"/>
      <c r="L47" s="45"/>
      <c r="M47" s="45"/>
      <c r="N47" s="45"/>
      <c r="O47" s="46"/>
      <c r="P47" s="47"/>
      <c r="Q47"/>
      <c r="R47" s="48"/>
      <c r="S47"/>
    </row>
    <row r="48" spans="1:19" ht="12.75" customHeight="1">
      <c r="A48" s="49"/>
      <c r="B48" s="50"/>
      <c r="C48" s="50"/>
      <c r="D48" s="51"/>
      <c r="E48" s="51"/>
      <c r="F48" s="51"/>
      <c r="G48" s="51"/>
      <c r="H48" s="51"/>
      <c r="I48" s="50"/>
      <c r="J48" s="51"/>
      <c r="K48" s="51"/>
      <c r="L48" s="51"/>
      <c r="M48" s="51"/>
      <c r="N48" s="51"/>
      <c r="O48" s="52"/>
      <c r="P48" s="47"/>
      <c r="Q48"/>
      <c r="R48" s="48"/>
      <c r="S48"/>
    </row>
    <row r="49" spans="1:17" ht="1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Q49" s="48"/>
    </row>
    <row r="50" spans="1:17" ht="18.75" customHeight="1">
      <c r="A50" s="18" t="s">
        <v>63</v>
      </c>
      <c r="B50" s="56">
        <f aca="true" t="shared" si="11" ref="B50:O50">SUM(B51:B61)</f>
        <v>26049859.950000003</v>
      </c>
      <c r="C50" s="56">
        <f t="shared" si="11"/>
        <v>18700436.740000002</v>
      </c>
      <c r="D50" s="56">
        <f t="shared" si="11"/>
        <v>15899867.73</v>
      </c>
      <c r="E50" s="56">
        <f t="shared" si="11"/>
        <v>5167987.090000001</v>
      </c>
      <c r="F50" s="56">
        <f t="shared" si="11"/>
        <v>17262066.490000006</v>
      </c>
      <c r="G50" s="56">
        <f t="shared" si="11"/>
        <v>23687007.15</v>
      </c>
      <c r="H50" s="56">
        <f t="shared" si="11"/>
        <v>4784393.959999999</v>
      </c>
      <c r="I50" s="56">
        <f t="shared" si="11"/>
        <v>18026692.13</v>
      </c>
      <c r="J50" s="56">
        <f t="shared" si="11"/>
        <v>16527520.93</v>
      </c>
      <c r="K50" s="56">
        <f t="shared" si="11"/>
        <v>22538082.970000003</v>
      </c>
      <c r="L50" s="56">
        <f t="shared" si="11"/>
        <v>21242985.82</v>
      </c>
      <c r="M50" s="56">
        <f t="shared" si="11"/>
        <v>11139213.349999998</v>
      </c>
      <c r="N50" s="56">
        <f t="shared" si="11"/>
        <v>5478194.620000001</v>
      </c>
      <c r="O50" s="41">
        <f t="shared" si="11"/>
        <v>206504308.93000004</v>
      </c>
      <c r="Q50"/>
    </row>
    <row r="51" spans="1:18" ht="18.75" customHeight="1">
      <c r="A51" s="30" t="s">
        <v>64</v>
      </c>
      <c r="B51" s="56">
        <v>21599558.410000004</v>
      </c>
      <c r="C51" s="56">
        <v>13610472.370000003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41">
        <f>SUM(B51:N51)</f>
        <v>35210030.78000001</v>
      </c>
      <c r="P51"/>
      <c r="Q51"/>
      <c r="R51" s="48"/>
    </row>
    <row r="52" spans="1:16" ht="18.75" customHeight="1">
      <c r="A52" s="30" t="s">
        <v>65</v>
      </c>
      <c r="B52" s="56">
        <v>4450301.54</v>
      </c>
      <c r="C52" s="56">
        <v>5089964.37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41">
        <f aca="true" t="shared" si="12" ref="O52:O61">SUM(B52:N52)</f>
        <v>9540265.91</v>
      </c>
      <c r="P52"/>
    </row>
    <row r="53" spans="1:17" ht="18.75" customHeight="1">
      <c r="A53" s="30" t="s">
        <v>66</v>
      </c>
      <c r="B53" s="57">
        <v>0</v>
      </c>
      <c r="C53" s="57">
        <v>0</v>
      </c>
      <c r="D53" s="36">
        <v>15899867.73</v>
      </c>
      <c r="E53" s="57">
        <v>0</v>
      </c>
      <c r="F53" s="57">
        <v>0</v>
      </c>
      <c r="G53" s="57">
        <v>0</v>
      </c>
      <c r="H53" s="56">
        <v>4784393.959999999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36">
        <f t="shared" si="12"/>
        <v>20684261.689999998</v>
      </c>
      <c r="Q53"/>
    </row>
    <row r="54" spans="1:18" ht="18.75" customHeight="1">
      <c r="A54" s="30" t="s">
        <v>67</v>
      </c>
      <c r="B54" s="57">
        <v>0</v>
      </c>
      <c r="C54" s="57">
        <v>0</v>
      </c>
      <c r="D54" s="57">
        <v>0</v>
      </c>
      <c r="E54" s="36">
        <v>5167987.090000001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1">
        <f t="shared" si="12"/>
        <v>5167987.090000001</v>
      </c>
      <c r="R54"/>
    </row>
    <row r="55" spans="1:19" ht="18.75" customHeight="1">
      <c r="A55" s="30" t="s">
        <v>68</v>
      </c>
      <c r="B55" s="57">
        <v>0</v>
      </c>
      <c r="C55" s="57">
        <v>0</v>
      </c>
      <c r="D55" s="57">
        <v>0</v>
      </c>
      <c r="E55" s="57">
        <v>0</v>
      </c>
      <c r="F55" s="36">
        <v>17262066.490000006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36">
        <f t="shared" si="12"/>
        <v>17262066.490000006</v>
      </c>
      <c r="S55"/>
    </row>
    <row r="56" spans="1:20" ht="18.75" customHeight="1">
      <c r="A56" s="30" t="s">
        <v>69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6">
        <v>23687007.15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1">
        <f t="shared" si="12"/>
        <v>23687007.15</v>
      </c>
      <c r="T56"/>
    </row>
    <row r="57" spans="1:21" ht="18.75" customHeight="1">
      <c r="A57" s="30" t="s">
        <v>70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6">
        <v>18026692.13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1">
        <f t="shared" si="12"/>
        <v>18026692.13</v>
      </c>
      <c r="U57"/>
    </row>
    <row r="58" spans="1:22" ht="18.75" customHeight="1">
      <c r="A58" s="30" t="s">
        <v>71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36">
        <v>16527520.93</v>
      </c>
      <c r="K58" s="57">
        <v>0</v>
      </c>
      <c r="L58" s="57">
        <v>0</v>
      </c>
      <c r="M58" s="57">
        <v>0</v>
      </c>
      <c r="N58" s="57">
        <v>0</v>
      </c>
      <c r="O58" s="41">
        <f t="shared" si="12"/>
        <v>16527520.93</v>
      </c>
      <c r="V58"/>
    </row>
    <row r="59" spans="1:23" ht="18.75" customHeight="1">
      <c r="A59" s="30" t="s">
        <v>72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36">
        <v>22538082.970000003</v>
      </c>
      <c r="L59" s="36">
        <v>21242985.82</v>
      </c>
      <c r="M59" s="57">
        <v>0</v>
      </c>
      <c r="N59" s="57">
        <v>0</v>
      </c>
      <c r="O59" s="41">
        <f t="shared" si="12"/>
        <v>43781068.79000001</v>
      </c>
      <c r="P59"/>
      <c r="W59"/>
    </row>
    <row r="60" spans="1:25" ht="18.75" customHeight="1">
      <c r="A60" s="30" t="s">
        <v>73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36">
        <v>11139213.349999998</v>
      </c>
      <c r="N60" s="57">
        <v>0</v>
      </c>
      <c r="O60" s="41">
        <f t="shared" si="12"/>
        <v>11139213.349999998</v>
      </c>
      <c r="R60"/>
      <c r="Y60"/>
    </row>
    <row r="61" spans="1:26" ht="18.75" customHeight="1">
      <c r="A61" s="43" t="s">
        <v>74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9">
        <v>5478194.620000001</v>
      </c>
      <c r="O61" s="60">
        <f t="shared" si="12"/>
        <v>5478194.620000001</v>
      </c>
      <c r="P61"/>
      <c r="S61"/>
      <c r="Z61"/>
    </row>
    <row r="62" spans="1:12" ht="21" customHeight="1">
      <c r="A62" s="61" t="s">
        <v>75</v>
      </c>
      <c r="B62" s="62"/>
      <c r="C62" s="62"/>
      <c r="D62"/>
      <c r="E62"/>
      <c r="F62"/>
      <c r="G62"/>
      <c r="H62" s="63"/>
      <c r="I62" s="63"/>
      <c r="J62"/>
      <c r="K62"/>
      <c r="L62"/>
    </row>
    <row r="63" spans="1:14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2:12" ht="13.5">
      <c r="B64" s="62"/>
      <c r="C64" s="62"/>
      <c r="D64"/>
      <c r="E64"/>
      <c r="F64"/>
      <c r="G64"/>
      <c r="H64" s="63"/>
      <c r="I64" s="63"/>
      <c r="J64"/>
      <c r="K64"/>
      <c r="L64"/>
    </row>
    <row r="65" spans="2:12" ht="13.5">
      <c r="B65" s="62"/>
      <c r="C65" s="62"/>
      <c r="D65"/>
      <c r="E65"/>
      <c r="F65"/>
      <c r="G65"/>
      <c r="H65"/>
      <c r="I65"/>
      <c r="J65"/>
      <c r="K65"/>
      <c r="L65"/>
    </row>
    <row r="88" spans="2:14" ht="13.5">
      <c r="B88"/>
      <c r="C88"/>
      <c r="D88"/>
      <c r="E88"/>
      <c r="F88"/>
      <c r="G88"/>
      <c r="H88"/>
      <c r="I88"/>
      <c r="J88"/>
      <c r="K88"/>
      <c r="L88"/>
      <c r="M88"/>
      <c r="N88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2021-05-18T13:07:09Z</dcterms:created>
  <dcterms:modified xsi:type="dcterms:W3CDTF">2021-05-18T13:08:43Z</dcterms:modified>
  <cp:category/>
  <cp:version/>
  <cp:contentType/>
  <cp:contentStatus/>
</cp:coreProperties>
</file>