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20640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<sst xmlns="http://schemas.openxmlformats.org/spreadsheetml/2006/main" count="79" uniqueCount="76">
  <si>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</si>
  <si>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</si>
  <si>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</si>
  <si>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</si>
  <si>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</si>
  <si>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</si>
  <si>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</si>
  <si>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</si>
  <si>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</si>
  <si>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</si>
  <si>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</si>
  <si>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</si>
  <si>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</si>
  <si>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</si>
  <si>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</si>
  <si>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</si>
  <si>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</si>
  <si>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</si>
  <si>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</si>
  <si>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</si>
  <si>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</si>
  <si>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</si>
  <si>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</si>
  <si>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</si>
  <si>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</si>
  <si>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</si>
  <si>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</si>
  <si>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</si>
  <si>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</si>
  <si>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</si>
  <si>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</si>
  <si>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</si>
  <si>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</si>
  <si>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</si>
  <si>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</si>
  <si>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</si>
  <si>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</si>
  <si>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</si>
  <si>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</si>
  <si>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</si>
  <si>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</si>
  <si>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</si>
  <si>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</si>
  <si>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</si>
  <si>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</si>
  <si>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</si>
  <si>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</si>
  <si>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</si>
  <si>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</si>
  <si>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</si>
  <si>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</si>
  <si>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</si>
  <si>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</si>
  <si>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</si>
  <si>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</si>
  <si>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</si>
  <si>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</si>
  <si>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</si>
  <si>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</si>
  <si>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</si>
  <si>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</si>
  <si>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</si>
  <si>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</si>
  <si>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</si>
  <si>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</si>
  <si>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</si>
  <si>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</si>
  <si>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</si>
  <si>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</si>
  <si>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4.6. Valor Frota Não Disponibilizada</t>
  </si>
  <si>
    <t>4.7. Ajuste Frota Operante</t>
  </si>
  <si>
    <t>4.8. Remuneração pelo Serviço Atende</t>
  </si>
  <si>
    <t>4. Remuneração Bruta do Operador (4.1 + 4.2 + 4.3 + 4.4 + 4.5 + 4.6 + 4.7 + 4.8)</t>
  </si>
  <si>
    <t>OPERAÇÃO 21/02/21 - VENCIMENTO 26/02/21</t>
  </si>
  <si>
    <t>5.3. Revisão de Remuneração pelo Transporte Coletivo (1)</t>
  </si>
  <si>
    <t>Nota: (1) Revisões período de 19/03 a 03/12/20.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</si>
</sst>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99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1" t="s">
        <v>68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pans="1:15" ht="21">
      <c r="A2" s="62" t="s">
        <v>73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3" t="s">
        <v>1</v>
      </c>
      <c r="B4" s="63" t="s">
        <v>2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4" t="s">
        <v>3</v>
      </c>
    </row>
    <row r="5" spans="1:15" ht="42" customHeight="1">
      <c r="A5" s="63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3"/>
    </row>
    <row r="6" spans="1:15" ht="20.25" customHeight="1">
      <c r="A6" s="63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3"/>
    </row>
    <row r="7" spans="1:26" ht="18.75" customHeight="1">
      <c r="A7" s="8" t="s">
        <v>27</v>
      </c>
      <c r="B7" s="9">
        <f aca="true" t="shared" si="0" ref="B7:O7">B8+B11</f>
        <v>109968</v>
      </c>
      <c r="C7" s="9">
        <f t="shared" si="0"/>
        <v>75498</v>
      </c>
      <c r="D7" s="9">
        <f t="shared" si="0"/>
        <v>88977</v>
      </c>
      <c r="E7" s="9">
        <f t="shared" si="0"/>
        <v>17043</v>
      </c>
      <c r="F7" s="9">
        <f t="shared" si="0"/>
        <v>64124</v>
      </c>
      <c r="G7" s="9">
        <f t="shared" si="0"/>
        <v>89459</v>
      </c>
      <c r="H7" s="9">
        <f t="shared" si="0"/>
        <v>11157</v>
      </c>
      <c r="I7" s="9">
        <f t="shared" si="0"/>
        <v>66597</v>
      </c>
      <c r="J7" s="9">
        <f t="shared" si="0"/>
        <v>74132</v>
      </c>
      <c r="K7" s="9">
        <f t="shared" si="0"/>
        <v>105382</v>
      </c>
      <c r="L7" s="9">
        <f t="shared" si="0"/>
        <v>79182</v>
      </c>
      <c r="M7" s="9">
        <f t="shared" si="0"/>
        <v>33191</v>
      </c>
      <c r="N7" s="9">
        <f t="shared" si="0"/>
        <v>17706</v>
      </c>
      <c r="O7" s="9">
        <f t="shared" si="0"/>
        <v>832416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7497</v>
      </c>
      <c r="C8" s="11">
        <f t="shared" si="1"/>
        <v>6612</v>
      </c>
      <c r="D8" s="11">
        <f t="shared" si="1"/>
        <v>6188</v>
      </c>
      <c r="E8" s="11">
        <f t="shared" si="1"/>
        <v>808</v>
      </c>
      <c r="F8" s="11">
        <f t="shared" si="1"/>
        <v>4390</v>
      </c>
      <c r="G8" s="11">
        <f t="shared" si="1"/>
        <v>5841</v>
      </c>
      <c r="H8" s="11">
        <f t="shared" si="1"/>
        <v>970</v>
      </c>
      <c r="I8" s="11">
        <f t="shared" si="1"/>
        <v>6330</v>
      </c>
      <c r="J8" s="11">
        <f t="shared" si="1"/>
        <v>5473</v>
      </c>
      <c r="K8" s="11">
        <f t="shared" si="1"/>
        <v>5815</v>
      </c>
      <c r="L8" s="11">
        <f t="shared" si="1"/>
        <v>4236</v>
      </c>
      <c r="M8" s="11">
        <f t="shared" si="1"/>
        <v>1889</v>
      </c>
      <c r="N8" s="11">
        <f t="shared" si="1"/>
        <v>1192</v>
      </c>
      <c r="O8" s="11">
        <f t="shared" si="1"/>
        <v>57241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7497</v>
      </c>
      <c r="C9" s="11">
        <v>6612</v>
      </c>
      <c r="D9" s="11">
        <v>6188</v>
      </c>
      <c r="E9" s="11">
        <v>808</v>
      </c>
      <c r="F9" s="11">
        <v>4390</v>
      </c>
      <c r="G9" s="11">
        <v>5841</v>
      </c>
      <c r="H9" s="11">
        <v>968</v>
      </c>
      <c r="I9" s="11">
        <v>6329</v>
      </c>
      <c r="J9" s="11">
        <v>5473</v>
      </c>
      <c r="K9" s="11">
        <v>5810</v>
      </c>
      <c r="L9" s="11">
        <v>4236</v>
      </c>
      <c r="M9" s="11">
        <v>1887</v>
      </c>
      <c r="N9" s="11">
        <v>1192</v>
      </c>
      <c r="O9" s="11">
        <f>SUM(B9:N9)</f>
        <v>57231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2</v>
      </c>
      <c r="I10" s="13">
        <v>1</v>
      </c>
      <c r="J10" s="13">
        <v>0</v>
      </c>
      <c r="K10" s="13">
        <v>5</v>
      </c>
      <c r="L10" s="13">
        <v>0</v>
      </c>
      <c r="M10" s="13">
        <v>2</v>
      </c>
      <c r="N10" s="13">
        <v>0</v>
      </c>
      <c r="O10" s="11">
        <f>SUM(B10:N10)</f>
        <v>10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102471</v>
      </c>
      <c r="C11" s="13">
        <v>68886</v>
      </c>
      <c r="D11" s="13">
        <v>82789</v>
      </c>
      <c r="E11" s="13">
        <v>16235</v>
      </c>
      <c r="F11" s="13">
        <v>59734</v>
      </c>
      <c r="G11" s="13">
        <v>83618</v>
      </c>
      <c r="H11" s="13">
        <v>10187</v>
      </c>
      <c r="I11" s="13">
        <v>60267</v>
      </c>
      <c r="J11" s="13">
        <v>68659</v>
      </c>
      <c r="K11" s="13">
        <v>99567</v>
      </c>
      <c r="L11" s="13">
        <v>74946</v>
      </c>
      <c r="M11" s="13">
        <v>31302</v>
      </c>
      <c r="N11" s="13">
        <v>16514</v>
      </c>
      <c r="O11" s="11">
        <f>SUM(B11:N11)</f>
        <v>775175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2.2052</v>
      </c>
      <c r="C13" s="17">
        <v>2.2775</v>
      </c>
      <c r="D13" s="17">
        <v>1.9969</v>
      </c>
      <c r="E13" s="17">
        <v>3.4161</v>
      </c>
      <c r="F13" s="17">
        <v>2.3137</v>
      </c>
      <c r="G13" s="17">
        <v>1.902</v>
      </c>
      <c r="H13" s="17">
        <v>2.5503</v>
      </c>
      <c r="I13" s="17">
        <v>2.2594</v>
      </c>
      <c r="J13" s="17">
        <v>2.2741</v>
      </c>
      <c r="K13" s="17">
        <v>2.1511</v>
      </c>
      <c r="L13" s="17">
        <v>2.4482</v>
      </c>
      <c r="M13" s="17">
        <v>2.8282</v>
      </c>
      <c r="N13" s="17">
        <v>2.5559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1.369361904125849</v>
      </c>
      <c r="C15" s="19">
        <v>1.414565575248582</v>
      </c>
      <c r="D15" s="19">
        <v>1.41146544108415</v>
      </c>
      <c r="E15" s="19">
        <v>1.047400600683657</v>
      </c>
      <c r="F15" s="19">
        <v>1.74121716384049</v>
      </c>
      <c r="G15" s="19">
        <v>1.722403860652771</v>
      </c>
      <c r="H15" s="19">
        <v>1.931008170878618</v>
      </c>
      <c r="I15" s="19">
        <v>1.416911114396729</v>
      </c>
      <c r="J15" s="19">
        <v>1.389999573790839</v>
      </c>
      <c r="K15" s="19">
        <v>1.361016580163354</v>
      </c>
      <c r="L15" s="19">
        <v>1.476766069807489</v>
      </c>
      <c r="M15" s="19">
        <v>1.463886632669939</v>
      </c>
      <c r="N15" s="19">
        <v>1.428662574219428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72</v>
      </c>
      <c r="B17" s="24">
        <f>B18+B19+B20+B21+B22+B23+B24+B25</f>
        <v>402505.26999999996</v>
      </c>
      <c r="C17" s="24">
        <f aca="true" t="shared" si="2" ref="C17:N17">C18+C19+C20+C21+C22+C23+C24+C25</f>
        <v>275119.71</v>
      </c>
      <c r="D17" s="24">
        <f t="shared" si="2"/>
        <v>278977.07</v>
      </c>
      <c r="E17" s="24">
        <f t="shared" si="2"/>
        <v>72294.18999999999</v>
      </c>
      <c r="F17" s="24">
        <f t="shared" si="2"/>
        <v>283189.99</v>
      </c>
      <c r="G17" s="24">
        <f t="shared" si="2"/>
        <v>332276.52</v>
      </c>
      <c r="H17" s="24">
        <f t="shared" si="2"/>
        <v>61328.920000000006</v>
      </c>
      <c r="I17" s="24">
        <f t="shared" si="2"/>
        <v>258018.38</v>
      </c>
      <c r="J17" s="24">
        <f t="shared" si="2"/>
        <v>255327.18</v>
      </c>
      <c r="K17" s="24">
        <f t="shared" si="2"/>
        <v>356829.79000000004</v>
      </c>
      <c r="L17" s="24">
        <f t="shared" si="2"/>
        <v>330573.51</v>
      </c>
      <c r="M17" s="24">
        <f t="shared" si="2"/>
        <v>172805.86000000002</v>
      </c>
      <c r="N17" s="24">
        <f t="shared" si="2"/>
        <v>76182.29999999999</v>
      </c>
      <c r="O17" s="24">
        <f>O18+O19+O20+O21+O22+O23+O24+O25</f>
        <v>3155428.690000001</v>
      </c>
      <c r="Q17" s="25"/>
      <c r="R17" s="59"/>
      <c r="S17" s="59"/>
      <c r="T17" s="59"/>
      <c r="U17" s="59"/>
      <c r="V17" s="59"/>
      <c r="W17" s="59"/>
    </row>
    <row r="18" spans="1:15" ht="18.75" customHeight="1">
      <c r="A18" s="26" t="s">
        <v>34</v>
      </c>
      <c r="B18" s="30">
        <f aca="true" t="shared" si="3" ref="B18:N18">ROUND(B13*B7,2)</f>
        <v>242501.43</v>
      </c>
      <c r="C18" s="30">
        <f t="shared" si="3"/>
        <v>171946.7</v>
      </c>
      <c r="D18" s="30">
        <f t="shared" si="3"/>
        <v>177678.17</v>
      </c>
      <c r="E18" s="30">
        <f t="shared" si="3"/>
        <v>58220.59</v>
      </c>
      <c r="F18" s="30">
        <f t="shared" si="3"/>
        <v>148363.7</v>
      </c>
      <c r="G18" s="30">
        <f t="shared" si="3"/>
        <v>170151.02</v>
      </c>
      <c r="H18" s="30">
        <f t="shared" si="3"/>
        <v>28453.7</v>
      </c>
      <c r="I18" s="30">
        <f t="shared" si="3"/>
        <v>150469.26</v>
      </c>
      <c r="J18" s="30">
        <f t="shared" si="3"/>
        <v>168583.58</v>
      </c>
      <c r="K18" s="30">
        <f t="shared" si="3"/>
        <v>226687.22</v>
      </c>
      <c r="L18" s="30">
        <f t="shared" si="3"/>
        <v>193853.37</v>
      </c>
      <c r="M18" s="30">
        <f t="shared" si="3"/>
        <v>93870.79</v>
      </c>
      <c r="N18" s="30">
        <f t="shared" si="3"/>
        <v>45254.77</v>
      </c>
      <c r="O18" s="30">
        <f aca="true" t="shared" si="4" ref="O18:O25">SUM(B18:N18)</f>
        <v>1876034.3000000003</v>
      </c>
    </row>
    <row r="19" spans="1:23" ht="18.75" customHeight="1">
      <c r="A19" s="26" t="s">
        <v>35</v>
      </c>
      <c r="B19" s="30">
        <f>IF(B15&lt;&gt;0,ROUND((B15-1)*B18,2),0)</f>
        <v>89570.79</v>
      </c>
      <c r="C19" s="30">
        <f aca="true" t="shared" si="5" ref="C19:N19">IF(C15&lt;&gt;0,ROUND((C15-1)*C18,2),0)</f>
        <v>71283.18</v>
      </c>
      <c r="D19" s="30">
        <f t="shared" si="5"/>
        <v>73108.43</v>
      </c>
      <c r="E19" s="30">
        <f t="shared" si="5"/>
        <v>2759.69</v>
      </c>
      <c r="F19" s="30">
        <f t="shared" si="5"/>
        <v>109969.72</v>
      </c>
      <c r="G19" s="30">
        <f t="shared" si="5"/>
        <v>122917.75</v>
      </c>
      <c r="H19" s="30">
        <f t="shared" si="5"/>
        <v>26490.63</v>
      </c>
      <c r="I19" s="30">
        <f t="shared" si="5"/>
        <v>62732.31</v>
      </c>
      <c r="J19" s="30">
        <f t="shared" si="5"/>
        <v>65747.52</v>
      </c>
      <c r="K19" s="30">
        <f t="shared" si="5"/>
        <v>81837.84</v>
      </c>
      <c r="L19" s="30">
        <f t="shared" si="5"/>
        <v>92422.71</v>
      </c>
      <c r="M19" s="30">
        <f t="shared" si="5"/>
        <v>43545.4</v>
      </c>
      <c r="N19" s="30">
        <f t="shared" si="5"/>
        <v>19399.03</v>
      </c>
      <c r="O19" s="30">
        <f t="shared" si="4"/>
        <v>861785</v>
      </c>
      <c r="W19" s="60"/>
    </row>
    <row r="20" spans="1:15" ht="18.75" customHeight="1">
      <c r="A20" s="26" t="s">
        <v>36</v>
      </c>
      <c r="B20" s="30">
        <v>20448.45</v>
      </c>
      <c r="C20" s="30">
        <v>14248.65</v>
      </c>
      <c r="D20" s="30">
        <v>10174.28</v>
      </c>
      <c r="E20" s="30">
        <v>3788.88</v>
      </c>
      <c r="F20" s="30">
        <v>10087.45</v>
      </c>
      <c r="G20" s="30">
        <v>14381.51</v>
      </c>
      <c r="H20" s="30">
        <v>1702.72</v>
      </c>
      <c r="I20" s="30">
        <v>9624.81</v>
      </c>
      <c r="J20" s="30">
        <v>12632.1</v>
      </c>
      <c r="K20" s="30">
        <v>18270.65</v>
      </c>
      <c r="L20" s="30">
        <v>17690.33</v>
      </c>
      <c r="M20" s="30">
        <v>10056.51</v>
      </c>
      <c r="N20" s="30">
        <v>3062.86</v>
      </c>
      <c r="O20" s="30">
        <f t="shared" si="4"/>
        <v>146169.2</v>
      </c>
    </row>
    <row r="21" spans="1:15" ht="18.75" customHeight="1">
      <c r="A21" s="26" t="s">
        <v>37</v>
      </c>
      <c r="B21" s="30">
        <v>2969.88</v>
      </c>
      <c r="C21" s="30">
        <v>2969.88</v>
      </c>
      <c r="D21" s="30">
        <v>1484.94</v>
      </c>
      <c r="E21" s="30">
        <v>1484.94</v>
      </c>
      <c r="F21" s="30">
        <v>1484.94</v>
      </c>
      <c r="G21" s="30">
        <v>1484.94</v>
      </c>
      <c r="H21" s="30">
        <v>1484.94</v>
      </c>
      <c r="I21" s="30">
        <v>1484.94</v>
      </c>
      <c r="J21" s="30">
        <v>1484.94</v>
      </c>
      <c r="K21" s="30">
        <v>1484.94</v>
      </c>
      <c r="L21" s="30">
        <v>1484.94</v>
      </c>
      <c r="M21" s="30">
        <v>1484.94</v>
      </c>
      <c r="N21" s="30">
        <v>1484.94</v>
      </c>
      <c r="O21" s="30">
        <f t="shared" si="4"/>
        <v>22274.1</v>
      </c>
    </row>
    <row r="22" spans="1:15" ht="18.75" customHeight="1">
      <c r="A22" s="26" t="s">
        <v>38</v>
      </c>
      <c r="B22" s="30">
        <v>-2675.07</v>
      </c>
      <c r="C22" s="30">
        <v>-3971.29</v>
      </c>
      <c r="D22" s="30">
        <v>-8824.64</v>
      </c>
      <c r="E22" s="30">
        <v>-513.11</v>
      </c>
      <c r="F22" s="30">
        <v>-8429.92</v>
      </c>
      <c r="G22" s="30">
        <v>-2470.36</v>
      </c>
      <c r="H22" s="30">
        <v>-3420.71</v>
      </c>
      <c r="I22" s="30">
        <v>0</v>
      </c>
      <c r="J22" s="30">
        <v>-9581.43</v>
      </c>
      <c r="K22" s="30">
        <v>-4970.72</v>
      </c>
      <c r="L22" s="30">
        <v>-8235.21</v>
      </c>
      <c r="M22" s="30">
        <v>0</v>
      </c>
      <c r="N22" s="30">
        <v>0</v>
      </c>
      <c r="O22" s="30">
        <f t="shared" si="4"/>
        <v>-53092.46</v>
      </c>
    </row>
    <row r="23" spans="1:26" ht="18.75" customHeight="1">
      <c r="A23" s="26" t="s">
        <v>69</v>
      </c>
      <c r="B23" s="30">
        <v>0</v>
      </c>
      <c r="C23" s="30">
        <v>0</v>
      </c>
      <c r="D23" s="30">
        <v>0</v>
      </c>
      <c r="E23" s="30">
        <v>-392.7</v>
      </c>
      <c r="F23" s="30">
        <v>-255.21</v>
      </c>
      <c r="G23" s="30">
        <v>0</v>
      </c>
      <c r="H23" s="30">
        <v>-178</v>
      </c>
      <c r="I23" s="30">
        <v>0</v>
      </c>
      <c r="J23" s="30">
        <v>-3796.2</v>
      </c>
      <c r="K23" s="30">
        <v>0</v>
      </c>
      <c r="L23" s="30">
        <v>0</v>
      </c>
      <c r="M23" s="30">
        <v>0</v>
      </c>
      <c r="N23" s="30">
        <v>0</v>
      </c>
      <c r="O23" s="30">
        <f t="shared" si="4"/>
        <v>-4622.11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6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f t="shared" si="4"/>
        <v>0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71</v>
      </c>
      <c r="B25" s="30">
        <v>49689.79</v>
      </c>
      <c r="C25" s="30">
        <v>18642.59</v>
      </c>
      <c r="D25" s="30">
        <v>25355.89</v>
      </c>
      <c r="E25" s="30">
        <v>6945.9</v>
      </c>
      <c r="F25" s="30">
        <v>21969.31</v>
      </c>
      <c r="G25" s="30">
        <v>25811.66</v>
      </c>
      <c r="H25" s="30">
        <v>6795.64</v>
      </c>
      <c r="I25" s="30">
        <v>33707.06</v>
      </c>
      <c r="J25" s="30">
        <v>20256.67</v>
      </c>
      <c r="K25" s="30">
        <v>33519.86</v>
      </c>
      <c r="L25" s="30">
        <v>33357.37</v>
      </c>
      <c r="M25" s="30">
        <v>23848.22</v>
      </c>
      <c r="N25" s="30">
        <v>6980.7</v>
      </c>
      <c r="O25" s="30">
        <f t="shared" si="4"/>
        <v>306880.66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7"/>
      <c r="B26" s="16"/>
      <c r="C26" s="16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</row>
    <row r="27" spans="1:15" ht="18.75" customHeight="1">
      <c r="A27" s="14" t="s">
        <v>39</v>
      </c>
      <c r="B27" s="30">
        <f aca="true" t="shared" si="6" ref="B27:O27">+B28+B30+B41+B42+B45-B46</f>
        <v>-32986.8</v>
      </c>
      <c r="C27" s="30">
        <f>+C28+C30+C41+C42+C45-C46</f>
        <v>-29092.8</v>
      </c>
      <c r="D27" s="30">
        <f t="shared" si="6"/>
        <v>-28495.31</v>
      </c>
      <c r="E27" s="30">
        <f t="shared" si="6"/>
        <v>-3555.2</v>
      </c>
      <c r="F27" s="30">
        <f t="shared" si="6"/>
        <v>-19316</v>
      </c>
      <c r="G27" s="30">
        <f t="shared" si="6"/>
        <v>-25700.4</v>
      </c>
      <c r="H27" s="30">
        <f t="shared" si="6"/>
        <v>-4531.87</v>
      </c>
      <c r="I27" s="30">
        <f t="shared" si="6"/>
        <v>-27847.6</v>
      </c>
      <c r="J27" s="30">
        <f t="shared" si="6"/>
        <v>-24081.2</v>
      </c>
      <c r="K27" s="30">
        <f t="shared" si="6"/>
        <v>-25564</v>
      </c>
      <c r="L27" s="30">
        <f t="shared" si="6"/>
        <v>-18638.4</v>
      </c>
      <c r="M27" s="30">
        <f t="shared" si="6"/>
        <v>-8302.8</v>
      </c>
      <c r="N27" s="30">
        <f t="shared" si="6"/>
        <v>-5244.8</v>
      </c>
      <c r="O27" s="30">
        <f t="shared" si="6"/>
        <v>-253357.18</v>
      </c>
    </row>
    <row r="28" spans="1:15" ht="18.75" customHeight="1">
      <c r="A28" s="26" t="s">
        <v>40</v>
      </c>
      <c r="B28" s="31">
        <f>+B29</f>
        <v>-32986.8</v>
      </c>
      <c r="C28" s="31">
        <f>+C29</f>
        <v>-29092.8</v>
      </c>
      <c r="D28" s="31">
        <f aca="true" t="shared" si="7" ref="D28:O28">+D29</f>
        <v>-27227.2</v>
      </c>
      <c r="E28" s="31">
        <f t="shared" si="7"/>
        <v>-3555.2</v>
      </c>
      <c r="F28" s="31">
        <f t="shared" si="7"/>
        <v>-19316</v>
      </c>
      <c r="G28" s="31">
        <f t="shared" si="7"/>
        <v>-25700.4</v>
      </c>
      <c r="H28" s="31">
        <f t="shared" si="7"/>
        <v>-4259.2</v>
      </c>
      <c r="I28" s="31">
        <f t="shared" si="7"/>
        <v>-27847.6</v>
      </c>
      <c r="J28" s="31">
        <f t="shared" si="7"/>
        <v>-24081.2</v>
      </c>
      <c r="K28" s="31">
        <f t="shared" si="7"/>
        <v>-25564</v>
      </c>
      <c r="L28" s="31">
        <f t="shared" si="7"/>
        <v>-18638.4</v>
      </c>
      <c r="M28" s="31">
        <f t="shared" si="7"/>
        <v>-8302.8</v>
      </c>
      <c r="N28" s="31">
        <f t="shared" si="7"/>
        <v>-5244.8</v>
      </c>
      <c r="O28" s="31">
        <f t="shared" si="7"/>
        <v>-251816.4</v>
      </c>
    </row>
    <row r="29" spans="1:26" ht="18.75" customHeight="1">
      <c r="A29" s="27" t="s">
        <v>41</v>
      </c>
      <c r="B29" s="16">
        <f>ROUND((-B9)*$G$3,2)</f>
        <v>-32986.8</v>
      </c>
      <c r="C29" s="16">
        <f aca="true" t="shared" si="8" ref="C29:N29">ROUND((-C9)*$G$3,2)</f>
        <v>-29092.8</v>
      </c>
      <c r="D29" s="16">
        <f t="shared" si="8"/>
        <v>-27227.2</v>
      </c>
      <c r="E29" s="16">
        <f t="shared" si="8"/>
        <v>-3555.2</v>
      </c>
      <c r="F29" s="16">
        <f t="shared" si="8"/>
        <v>-19316</v>
      </c>
      <c r="G29" s="16">
        <f t="shared" si="8"/>
        <v>-25700.4</v>
      </c>
      <c r="H29" s="16">
        <f t="shared" si="8"/>
        <v>-4259.2</v>
      </c>
      <c r="I29" s="16">
        <f t="shared" si="8"/>
        <v>-27847.6</v>
      </c>
      <c r="J29" s="16">
        <f t="shared" si="8"/>
        <v>-24081.2</v>
      </c>
      <c r="K29" s="16">
        <f t="shared" si="8"/>
        <v>-25564</v>
      </c>
      <c r="L29" s="16">
        <f t="shared" si="8"/>
        <v>-18638.4</v>
      </c>
      <c r="M29" s="16">
        <f t="shared" si="8"/>
        <v>-8302.8</v>
      </c>
      <c r="N29" s="16">
        <f t="shared" si="8"/>
        <v>-5244.8</v>
      </c>
      <c r="O29" s="32">
        <f aca="true" t="shared" si="9" ref="O29:O46">SUM(B29:N29)</f>
        <v>-251816.4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42</v>
      </c>
      <c r="B30" s="31">
        <f>SUM(B31:B39)</f>
        <v>0</v>
      </c>
      <c r="C30" s="31">
        <f aca="true" t="shared" si="10" ref="C30:O30">SUM(C31:C39)</f>
        <v>0</v>
      </c>
      <c r="D30" s="31">
        <f t="shared" si="10"/>
        <v>0</v>
      </c>
      <c r="E30" s="31">
        <f t="shared" si="10"/>
        <v>0</v>
      </c>
      <c r="F30" s="31">
        <f t="shared" si="10"/>
        <v>0</v>
      </c>
      <c r="G30" s="31">
        <f t="shared" si="10"/>
        <v>0</v>
      </c>
      <c r="H30" s="31">
        <f t="shared" si="10"/>
        <v>0</v>
      </c>
      <c r="I30" s="31">
        <f t="shared" si="10"/>
        <v>0</v>
      </c>
      <c r="J30" s="31">
        <f t="shared" si="10"/>
        <v>0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10"/>
        <v>0</v>
      </c>
      <c r="O30" s="31">
        <f t="shared" si="10"/>
        <v>0</v>
      </c>
    </row>
    <row r="31" spans="1:26" ht="18.75" customHeight="1">
      <c r="A31" s="27" t="s">
        <v>43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7" t="s">
        <v>44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7" t="s">
        <v>45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46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47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48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49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51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/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/>
      <c r="L40" s="33"/>
      <c r="M40" s="33"/>
      <c r="N40" s="33"/>
      <c r="O40" s="33"/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 t="s">
        <v>74</v>
      </c>
      <c r="B41" s="35">
        <v>0</v>
      </c>
      <c r="C41" s="35">
        <v>0</v>
      </c>
      <c r="D41" s="35">
        <v>-1268.11</v>
      </c>
      <c r="E41" s="35"/>
      <c r="F41" s="35"/>
      <c r="G41" s="35"/>
      <c r="H41" s="35">
        <v>-272.67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33">
        <f t="shared" si="9"/>
        <v>-1540.78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26" t="s">
        <v>52</v>
      </c>
      <c r="B42" s="35">
        <v>0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3">
        <f t="shared" si="9"/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6"/>
      <c r="B43" s="35">
        <v>0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/>
      <c r="L43" s="35"/>
      <c r="M43" s="35"/>
      <c r="N43" s="35"/>
      <c r="O43" s="33"/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4" t="s">
        <v>53</v>
      </c>
      <c r="B44" s="36">
        <f aca="true" t="shared" si="11" ref="B44:N44">+B17+B27</f>
        <v>369518.47</v>
      </c>
      <c r="C44" s="36">
        <f t="shared" si="11"/>
        <v>246026.91000000003</v>
      </c>
      <c r="D44" s="36">
        <f t="shared" si="11"/>
        <v>250481.76</v>
      </c>
      <c r="E44" s="36">
        <f t="shared" si="11"/>
        <v>68738.98999999999</v>
      </c>
      <c r="F44" s="36">
        <f t="shared" si="11"/>
        <v>263873.99</v>
      </c>
      <c r="G44" s="36">
        <f t="shared" si="11"/>
        <v>306576.12</v>
      </c>
      <c r="H44" s="36">
        <f t="shared" si="11"/>
        <v>56797.05</v>
      </c>
      <c r="I44" s="36">
        <f t="shared" si="11"/>
        <v>230170.78</v>
      </c>
      <c r="J44" s="36">
        <f t="shared" si="11"/>
        <v>231245.97999999998</v>
      </c>
      <c r="K44" s="36">
        <f t="shared" si="11"/>
        <v>331265.79000000004</v>
      </c>
      <c r="L44" s="36">
        <f t="shared" si="11"/>
        <v>311935.11</v>
      </c>
      <c r="M44" s="36">
        <f t="shared" si="11"/>
        <v>164503.06000000003</v>
      </c>
      <c r="N44" s="36">
        <f t="shared" si="11"/>
        <v>70937.49999999999</v>
      </c>
      <c r="O44" s="36">
        <f>SUM(B44:N44)</f>
        <v>2902071.5100000002</v>
      </c>
      <c r="P44"/>
      <c r="Q44"/>
      <c r="R44"/>
      <c r="S44"/>
      <c r="T44"/>
      <c r="U44"/>
      <c r="V44"/>
      <c r="W44"/>
      <c r="X44"/>
      <c r="Y44"/>
      <c r="Z44"/>
    </row>
    <row r="45" spans="1:19" ht="18.75" customHeight="1">
      <c r="A45" s="37" t="s">
        <v>54</v>
      </c>
      <c r="B45" s="33">
        <v>0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16">
        <f t="shared" si="9"/>
        <v>0</v>
      </c>
      <c r="P45"/>
      <c r="Q45"/>
      <c r="R45"/>
      <c r="S45"/>
    </row>
    <row r="46" spans="1:19" ht="18.75" customHeight="1">
      <c r="A46" s="37" t="s">
        <v>55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16">
        <f t="shared" si="9"/>
        <v>0</v>
      </c>
      <c r="P46"/>
      <c r="Q46" s="43"/>
      <c r="R46"/>
      <c r="S46"/>
    </row>
    <row r="47" spans="1:19" ht="15.75">
      <c r="A47" s="38"/>
      <c r="B47" s="39"/>
      <c r="C47" s="39"/>
      <c r="D47" s="40"/>
      <c r="E47" s="40"/>
      <c r="F47" s="40"/>
      <c r="G47" s="40"/>
      <c r="H47" s="40"/>
      <c r="I47" s="39"/>
      <c r="J47" s="40"/>
      <c r="K47" s="40"/>
      <c r="L47" s="40"/>
      <c r="M47" s="40"/>
      <c r="N47" s="40"/>
      <c r="O47" s="41"/>
      <c r="P47" s="42"/>
      <c r="Q47"/>
      <c r="R47" s="43"/>
      <c r="S47"/>
    </row>
    <row r="48" spans="1:19" ht="12.75" customHeight="1">
      <c r="A48" s="44"/>
      <c r="B48" s="45"/>
      <c r="C48" s="45"/>
      <c r="D48" s="46"/>
      <c r="E48" s="46"/>
      <c r="F48" s="46"/>
      <c r="G48" s="46"/>
      <c r="H48" s="46"/>
      <c r="I48" s="45"/>
      <c r="J48" s="46"/>
      <c r="K48" s="46"/>
      <c r="L48" s="46"/>
      <c r="M48" s="46"/>
      <c r="N48" s="46"/>
      <c r="O48" s="47"/>
      <c r="P48" s="42"/>
      <c r="Q48"/>
      <c r="R48" s="43"/>
      <c r="S48"/>
    </row>
    <row r="49" spans="1:17" ht="15" customHeight="1">
      <c r="A49" s="48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50"/>
      <c r="Q49" s="43"/>
    </row>
    <row r="50" spans="1:17" ht="18.75" customHeight="1">
      <c r="A50" s="14" t="s">
        <v>56</v>
      </c>
      <c r="B50" s="51">
        <f aca="true" t="shared" si="12" ref="B50:O50">SUM(B51:B61)</f>
        <v>369518.48000000004</v>
      </c>
      <c r="C50" s="51">
        <f t="shared" si="12"/>
        <v>246026.90999999997</v>
      </c>
      <c r="D50" s="51">
        <f t="shared" si="12"/>
        <v>250481.76</v>
      </c>
      <c r="E50" s="51">
        <f t="shared" si="12"/>
        <v>68738.99</v>
      </c>
      <c r="F50" s="51">
        <f t="shared" si="12"/>
        <v>263873.99</v>
      </c>
      <c r="G50" s="51">
        <f t="shared" si="12"/>
        <v>306576.12</v>
      </c>
      <c r="H50" s="51">
        <f t="shared" si="12"/>
        <v>56797.04</v>
      </c>
      <c r="I50" s="51">
        <f t="shared" si="12"/>
        <v>230170.78</v>
      </c>
      <c r="J50" s="51">
        <f t="shared" si="12"/>
        <v>231245.99</v>
      </c>
      <c r="K50" s="51">
        <f t="shared" si="12"/>
        <v>331265.8</v>
      </c>
      <c r="L50" s="51">
        <f t="shared" si="12"/>
        <v>311935.11</v>
      </c>
      <c r="M50" s="51">
        <f t="shared" si="12"/>
        <v>164503.06</v>
      </c>
      <c r="N50" s="51">
        <f t="shared" si="12"/>
        <v>70937.49</v>
      </c>
      <c r="O50" s="36">
        <f t="shared" si="12"/>
        <v>2902071.52</v>
      </c>
      <c r="Q50"/>
    </row>
    <row r="51" spans="1:18" ht="18.75" customHeight="1">
      <c r="A51" s="26" t="s">
        <v>57</v>
      </c>
      <c r="B51" s="51">
        <v>313548.46</v>
      </c>
      <c r="C51" s="51">
        <v>182359.3</v>
      </c>
      <c r="D51" s="52">
        <v>0</v>
      </c>
      <c r="E51" s="52">
        <v>0</v>
      </c>
      <c r="F51" s="52">
        <v>0</v>
      </c>
      <c r="G51" s="52">
        <v>0</v>
      </c>
      <c r="H51" s="52">
        <v>0</v>
      </c>
      <c r="I51" s="52">
        <v>0</v>
      </c>
      <c r="J51" s="52">
        <v>0</v>
      </c>
      <c r="K51" s="52">
        <v>0</v>
      </c>
      <c r="L51" s="52">
        <v>0</v>
      </c>
      <c r="M51" s="52">
        <v>0</v>
      </c>
      <c r="N51" s="52">
        <v>0</v>
      </c>
      <c r="O51" s="36">
        <f>SUM(B51:N51)</f>
        <v>495907.76</v>
      </c>
      <c r="P51"/>
      <c r="Q51"/>
      <c r="R51" s="43"/>
    </row>
    <row r="52" spans="1:16" ht="18.75" customHeight="1">
      <c r="A52" s="26" t="s">
        <v>58</v>
      </c>
      <c r="B52" s="51">
        <v>55970.02</v>
      </c>
      <c r="C52" s="51">
        <v>63667.61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36">
        <f aca="true" t="shared" si="13" ref="O52:O61">SUM(B52:N52)</f>
        <v>119637.63</v>
      </c>
      <c r="P52"/>
    </row>
    <row r="53" spans="1:17" ht="18.75" customHeight="1">
      <c r="A53" s="26" t="s">
        <v>59</v>
      </c>
      <c r="B53" s="52">
        <v>0</v>
      </c>
      <c r="C53" s="52">
        <v>0</v>
      </c>
      <c r="D53" s="31">
        <v>250481.76</v>
      </c>
      <c r="E53" s="52">
        <v>0</v>
      </c>
      <c r="F53" s="52">
        <v>0</v>
      </c>
      <c r="G53" s="52">
        <v>0</v>
      </c>
      <c r="H53" s="51">
        <v>56797.04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31">
        <f t="shared" si="13"/>
        <v>307278.8</v>
      </c>
      <c r="Q53"/>
    </row>
    <row r="54" spans="1:18" ht="18.75" customHeight="1">
      <c r="A54" s="26" t="s">
        <v>60</v>
      </c>
      <c r="B54" s="52">
        <v>0</v>
      </c>
      <c r="C54" s="52">
        <v>0</v>
      </c>
      <c r="D54" s="52">
        <v>0</v>
      </c>
      <c r="E54" s="31">
        <v>68738.99</v>
      </c>
      <c r="F54" s="52">
        <v>0</v>
      </c>
      <c r="G54" s="52">
        <v>0</v>
      </c>
      <c r="H54" s="52">
        <v>0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36">
        <f t="shared" si="13"/>
        <v>68738.99</v>
      </c>
      <c r="R54"/>
    </row>
    <row r="55" spans="1:19" ht="18.75" customHeight="1">
      <c r="A55" s="26" t="s">
        <v>61</v>
      </c>
      <c r="B55" s="52">
        <v>0</v>
      </c>
      <c r="C55" s="52">
        <v>0</v>
      </c>
      <c r="D55" s="52">
        <v>0</v>
      </c>
      <c r="E55" s="52">
        <v>0</v>
      </c>
      <c r="F55" s="31">
        <v>263873.99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1">
        <f t="shared" si="13"/>
        <v>263873.99</v>
      </c>
      <c r="S55"/>
    </row>
    <row r="56" spans="1:20" ht="18.75" customHeight="1">
      <c r="A56" s="26" t="s">
        <v>62</v>
      </c>
      <c r="B56" s="52">
        <v>0</v>
      </c>
      <c r="C56" s="52">
        <v>0</v>
      </c>
      <c r="D56" s="52">
        <v>0</v>
      </c>
      <c r="E56" s="52">
        <v>0</v>
      </c>
      <c r="F56" s="52">
        <v>0</v>
      </c>
      <c r="G56" s="51">
        <v>306576.12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6">
        <f t="shared" si="13"/>
        <v>306576.12</v>
      </c>
      <c r="T56"/>
    </row>
    <row r="57" spans="1:21" ht="18.75" customHeight="1">
      <c r="A57" s="26" t="s">
        <v>63</v>
      </c>
      <c r="B57" s="52">
        <v>0</v>
      </c>
      <c r="C57" s="52">
        <v>0</v>
      </c>
      <c r="D57" s="52">
        <v>0</v>
      </c>
      <c r="E57" s="52">
        <v>0</v>
      </c>
      <c r="F57" s="52">
        <v>0</v>
      </c>
      <c r="G57" s="52">
        <v>0</v>
      </c>
      <c r="H57" s="52">
        <v>0</v>
      </c>
      <c r="I57" s="51">
        <v>230170.78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6">
        <f t="shared" si="13"/>
        <v>230170.78</v>
      </c>
      <c r="U57"/>
    </row>
    <row r="58" spans="1:22" ht="18.75" customHeight="1">
      <c r="A58" s="26" t="s">
        <v>64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31">
        <v>231245.99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231245.99</v>
      </c>
      <c r="V58"/>
    </row>
    <row r="59" spans="1:23" ht="18.75" customHeight="1">
      <c r="A59" s="26" t="s">
        <v>65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52">
        <v>0</v>
      </c>
      <c r="K59" s="31">
        <v>331265.8</v>
      </c>
      <c r="L59" s="31">
        <v>311935.11</v>
      </c>
      <c r="M59" s="52">
        <v>0</v>
      </c>
      <c r="N59" s="52">
        <v>0</v>
      </c>
      <c r="O59" s="36">
        <f t="shared" si="13"/>
        <v>643200.9099999999</v>
      </c>
      <c r="P59"/>
      <c r="W59"/>
    </row>
    <row r="60" spans="1:25" ht="18.75" customHeight="1">
      <c r="A60" s="26" t="s">
        <v>66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31">
        <v>164503.06</v>
      </c>
      <c r="N60" s="52">
        <v>0</v>
      </c>
      <c r="O60" s="36">
        <f t="shared" si="13"/>
        <v>164503.06</v>
      </c>
      <c r="R60"/>
      <c r="Y60"/>
    </row>
    <row r="61" spans="1:26" ht="18.75" customHeight="1">
      <c r="A61" s="38" t="s">
        <v>67</v>
      </c>
      <c r="B61" s="53">
        <v>0</v>
      </c>
      <c r="C61" s="53">
        <v>0</v>
      </c>
      <c r="D61" s="53">
        <v>0</v>
      </c>
      <c r="E61" s="53">
        <v>0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3">
        <v>0</v>
      </c>
      <c r="L61" s="53">
        <v>0</v>
      </c>
      <c r="M61" s="53">
        <v>0</v>
      </c>
      <c r="N61" s="54">
        <v>70937.49</v>
      </c>
      <c r="O61" s="55">
        <f t="shared" si="13"/>
        <v>70937.49</v>
      </c>
      <c r="P61"/>
      <c r="S61"/>
      <c r="Z61"/>
    </row>
    <row r="62" spans="1:12" ht="21" customHeight="1">
      <c r="A62" s="56" t="s">
        <v>75</v>
      </c>
      <c r="B62" s="57"/>
      <c r="C62" s="57"/>
      <c r="D62"/>
      <c r="E62"/>
      <c r="F62"/>
      <c r="G62"/>
      <c r="H62" s="58"/>
      <c r="I62" s="58"/>
      <c r="J62"/>
      <c r="K62"/>
      <c r="L62"/>
    </row>
    <row r="63" spans="2:12" ht="13.5">
      <c r="B63"/>
      <c r="C63"/>
      <c r="D63"/>
      <c r="E63"/>
      <c r="F63"/>
      <c r="G63"/>
      <c r="H63"/>
      <c r="I63"/>
      <c r="J63"/>
      <c r="K63"/>
      <c r="L63"/>
    </row>
    <row r="64" spans="2:12" ht="13.5">
      <c r="B64"/>
      <c r="C64"/>
      <c r="D64"/>
      <c r="E64"/>
      <c r="F64"/>
      <c r="G64"/>
      <c r="H64"/>
      <c r="I64"/>
      <c r="J64"/>
      <c r="K64"/>
      <c r="L64"/>
    </row>
    <row r="65" spans="2:12" ht="13.5">
      <c r="B65"/>
      <c r="C65"/>
      <c r="D65"/>
      <c r="E65"/>
      <c r="F65"/>
      <c r="G65"/>
      <c r="H65"/>
      <c r="I65"/>
      <c r="J65"/>
      <c r="K65"/>
      <c r="L65"/>
    </row>
    <row r="66" spans="2:12" ht="13.5">
      <c r="B66"/>
      <c r="C66"/>
      <c r="D66"/>
      <c r="E66"/>
      <c r="F66"/>
      <c r="G66"/>
      <c r="H66"/>
      <c r="I66"/>
      <c r="J66"/>
      <c r="K66"/>
      <c r="L66"/>
    </row>
    <row r="67" spans="2:12" ht="13.5">
      <c r="B67"/>
      <c r="C67"/>
      <c r="D67"/>
      <c r="E67"/>
      <c r="F67"/>
      <c r="G67"/>
      <c r="H67"/>
      <c r="I67"/>
      <c r="J67"/>
      <c r="K67"/>
      <c r="L67"/>
    </row>
    <row r="68" spans="2:12" ht="13.5">
      <c r="B68"/>
      <c r="C68"/>
      <c r="D68"/>
      <c r="E68"/>
      <c r="F68"/>
      <c r="G68"/>
      <c r="H68"/>
      <c r="I68"/>
      <c r="J68"/>
      <c r="K68"/>
      <c r="L68"/>
    </row>
    <row r="69" ht="13.5">
      <c r="K69"/>
    </row>
    <row r="70" ht="13.5">
      <c r="L70"/>
    </row>
    <row r="71" ht="13.5">
      <c r="M71"/>
    </row>
    <row r="72" ht="13.5">
      <c r="N72"/>
    </row>
    <row r="99" spans="2:14" ht="13.5">
      <c r="B99"/>
      <c r="C99"/>
      <c r="D99"/>
      <c r="E99"/>
      <c r="F99"/>
      <c r="G99"/>
      <c r="H99"/>
      <c r="I99"/>
      <c r="J99"/>
      <c r="K99"/>
      <c r="L99"/>
      <c r="M99"/>
      <c r="N99"/>
    </row>
  </sheetData>
  <sheetProtection/>
  <mergeCells count="5">
    <mergeCell ref="A1:O1"/>
    <mergeCell ref="A2:O2"/>
    <mergeCell ref="A4:A6"/>
    <mergeCell ref="B4:N4"/>
    <mergeCell ref="O4:O6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2021-02-25T18:17:14Z</dcterms:modified>
  <cp:category/>
  <cp:version/>
  <cp:contentType/>
  <cp:contentStatus/>
</cp:coreProperties>
</file>