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<sst xmlns="http://schemas.openxmlformats.org/spreadsheetml/2006/main" count="79" uniqueCount="78">
  <si>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</si>
  <si>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</si>
  <si>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</si>
  <si>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</si>
  <si>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</si>
  <si>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</si>
  <si>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</si>
  <si>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</si>
  <si>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</si>
  <si>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</si>
  <si>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</si>
  <si>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</si>
  <si>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</si>
  <si>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</si>
  <si>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</si>
  <si>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</si>
  <si>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</si>
  <si>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</si>
  <si>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</si>
  <si>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</si>
  <si>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</si>
  <si>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</si>
  <si>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</si>
  <si>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</si>
  <si>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</si>
  <si>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</si>
  <si>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</si>
  <si>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</si>
  <si>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</si>
  <si>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</si>
  <si>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</si>
  <si>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</si>
  <si>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</si>
  <si>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</si>
  <si>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</si>
  <si>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</si>
  <si>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</si>
  <si>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</si>
  <si>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</si>
  <si>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</si>
  <si>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</si>
  <si>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</si>
  <si>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</si>
  <si>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</si>
  <si>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</si>
  <si>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</si>
  <si>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</si>
  <si>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</si>
  <si>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</si>
  <si>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</si>
  <si>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</si>
  <si>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</si>
  <si>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</si>
  <si>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</si>
  <si>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</si>
  <si>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</si>
  <si>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</si>
  <si>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</si>
  <si>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</si>
  <si>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</si>
  <si>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</si>
  <si>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</si>
  <si>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</si>
  <si>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</si>
  <si>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</si>
  <si>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</si>
  <si>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</si>
  <si>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</si>
  <si>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</si>
  <si>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</si>
  <si>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</si>
  <si>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</si>
  <si>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</si>
  <si>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</si>
  <si>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</si>
  <si>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</si>
  <si>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13/02/21 - VENCIMENTO 23/02/21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</si>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</sst>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33420</v>
      </c>
      <c r="C7" s="10">
        <f>C8+C11</f>
        <v>42198</v>
      </c>
      <c r="D7" s="10">
        <f aca="true" t="shared" si="0" ref="D7:K7">D8+D11</f>
        <v>119837</v>
      </c>
      <c r="E7" s="10">
        <f t="shared" si="0"/>
        <v>117513</v>
      </c>
      <c r="F7" s="10">
        <f t="shared" si="0"/>
        <v>113589</v>
      </c>
      <c r="G7" s="10">
        <f t="shared" si="0"/>
        <v>52182</v>
      </c>
      <c r="H7" s="10">
        <f t="shared" si="0"/>
        <v>24340</v>
      </c>
      <c r="I7" s="10">
        <f t="shared" si="0"/>
        <v>52832</v>
      </c>
      <c r="J7" s="10">
        <f t="shared" si="0"/>
        <v>31472</v>
      </c>
      <c r="K7" s="10">
        <f t="shared" si="0"/>
        <v>93171</v>
      </c>
      <c r="L7" s="10">
        <f>SUM(B7:K7)</f>
        <v>680554</v>
      </c>
      <c r="M7" s="11"/>
    </row>
    <row r="8" spans="1:13" ht="17.25" customHeight="1">
      <c r="A8" s="12" t="s">
        <v>18</v>
      </c>
      <c r="B8" s="13">
        <f>B9+B10</f>
        <v>3289</v>
      </c>
      <c r="C8" s="13">
        <f aca="true" t="shared" si="1" ref="C8:K8">C9+C10</f>
        <v>3811</v>
      </c>
      <c r="D8" s="13">
        <f t="shared" si="1"/>
        <v>11125</v>
      </c>
      <c r="E8" s="13">
        <f t="shared" si="1"/>
        <v>10533</v>
      </c>
      <c r="F8" s="13">
        <f t="shared" si="1"/>
        <v>9040</v>
      </c>
      <c r="G8" s="13">
        <f t="shared" si="1"/>
        <v>4867</v>
      </c>
      <c r="H8" s="13">
        <f t="shared" si="1"/>
        <v>2001</v>
      </c>
      <c r="I8" s="13">
        <f t="shared" si="1"/>
        <v>3231</v>
      </c>
      <c r="J8" s="13">
        <f t="shared" si="1"/>
        <v>2123</v>
      </c>
      <c r="K8" s="13">
        <f t="shared" si="1"/>
        <v>6719</v>
      </c>
      <c r="L8" s="13">
        <f>SUM(B8:K8)</f>
        <v>56739</v>
      </c>
      <c r="M8"/>
    </row>
    <row r="9" spans="1:13" ht="17.25" customHeight="1">
      <c r="A9" s="14" t="s">
        <v>19</v>
      </c>
      <c r="B9" s="15">
        <v>3288</v>
      </c>
      <c r="C9" s="15">
        <v>3811</v>
      </c>
      <c r="D9" s="15">
        <v>11125</v>
      </c>
      <c r="E9" s="15">
        <v>10533</v>
      </c>
      <c r="F9" s="15">
        <v>9040</v>
      </c>
      <c r="G9" s="15">
        <v>4867</v>
      </c>
      <c r="H9" s="15">
        <v>2001</v>
      </c>
      <c r="I9" s="15">
        <v>3231</v>
      </c>
      <c r="J9" s="15">
        <v>2123</v>
      </c>
      <c r="K9" s="15">
        <v>6719</v>
      </c>
      <c r="L9" s="13">
        <f>SUM(B9:K9)</f>
        <v>56738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30131</v>
      </c>
      <c r="C11" s="15">
        <v>38387</v>
      </c>
      <c r="D11" s="15">
        <v>108712</v>
      </c>
      <c r="E11" s="15">
        <v>106980</v>
      </c>
      <c r="F11" s="15">
        <v>104549</v>
      </c>
      <c r="G11" s="15">
        <v>47315</v>
      </c>
      <c r="H11" s="15">
        <v>22339</v>
      </c>
      <c r="I11" s="15">
        <v>49601</v>
      </c>
      <c r="J11" s="15">
        <v>29349</v>
      </c>
      <c r="K11" s="15">
        <v>86452</v>
      </c>
      <c r="L11" s="13">
        <f>SUM(B11:K11)</f>
        <v>623815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1.239872968825546</v>
      </c>
      <c r="C15" s="22">
        <v>1.43884652052273</v>
      </c>
      <c r="D15" s="22">
        <v>1.443812119864892</v>
      </c>
      <c r="E15" s="22">
        <v>1.29611814275714</v>
      </c>
      <c r="F15" s="22">
        <v>1.536686725957941</v>
      </c>
      <c r="G15" s="22">
        <v>1.416999379715058</v>
      </c>
      <c r="H15" s="22">
        <v>1.475245677847554</v>
      </c>
      <c r="I15" s="22">
        <v>1.280098163016473</v>
      </c>
      <c r="J15" s="22">
        <v>1.731747060186733</v>
      </c>
      <c r="K15" s="22">
        <v>1.225266580123458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242436.20000000004</v>
      </c>
      <c r="C17" s="25">
        <f aca="true" t="shared" si="2" ref="C17:K17">C18+C19+C20+C21+C22+C23+C24</f>
        <v>191100.1</v>
      </c>
      <c r="D17" s="25">
        <f t="shared" si="2"/>
        <v>656065.34</v>
      </c>
      <c r="E17" s="25">
        <f t="shared" si="2"/>
        <v>575707.0900000001</v>
      </c>
      <c r="F17" s="25">
        <f t="shared" si="2"/>
        <v>592056.86</v>
      </c>
      <c r="G17" s="25">
        <f t="shared" si="2"/>
        <v>276401.19</v>
      </c>
      <c r="H17" s="25">
        <f t="shared" si="2"/>
        <v>147100.07</v>
      </c>
      <c r="I17" s="25">
        <f t="shared" si="2"/>
        <v>226445.71</v>
      </c>
      <c r="J17" s="25">
        <f t="shared" si="2"/>
        <v>201617.24</v>
      </c>
      <c r="K17" s="25">
        <f t="shared" si="2"/>
        <v>341149.65</v>
      </c>
      <c r="L17" s="25">
        <f>L18+L19+L20+L21+L22+L23+L24</f>
        <v>3450079.4499999997</v>
      </c>
      <c r="M17"/>
    </row>
    <row r="18" spans="1:13" ht="17.25" customHeight="1">
      <c r="A18" s="26" t="s">
        <v>24</v>
      </c>
      <c r="B18" s="33">
        <f aca="true" t="shared" si="3" ref="B18:K18">ROUND(B13*B7,2)</f>
        <v>194106.7</v>
      </c>
      <c r="C18" s="33">
        <f t="shared" si="3"/>
        <v>129180.74</v>
      </c>
      <c r="D18" s="33">
        <f t="shared" si="3"/>
        <v>436901.73</v>
      </c>
      <c r="E18" s="33">
        <f t="shared" si="3"/>
        <v>433270.43</v>
      </c>
      <c r="F18" s="33">
        <f t="shared" si="3"/>
        <v>370731.78</v>
      </c>
      <c r="G18" s="33">
        <f t="shared" si="3"/>
        <v>187150.74</v>
      </c>
      <c r="H18" s="33">
        <f t="shared" si="3"/>
        <v>96181.94</v>
      </c>
      <c r="I18" s="33">
        <f t="shared" si="3"/>
        <v>173399.91</v>
      </c>
      <c r="J18" s="33">
        <f t="shared" si="3"/>
        <v>111218.9</v>
      </c>
      <c r="K18" s="33">
        <f t="shared" si="3"/>
        <v>268826.29</v>
      </c>
      <c r="L18" s="33">
        <f aca="true" t="shared" si="4" ref="L18:L24">SUM(B18:K18)</f>
        <v>2400969.1599999997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46560.95</v>
      </c>
      <c r="C19" s="33">
        <f t="shared" si="5"/>
        <v>56690.52</v>
      </c>
      <c r="D19" s="33">
        <f t="shared" si="5"/>
        <v>193902.28</v>
      </c>
      <c r="E19" s="33">
        <f t="shared" si="5"/>
        <v>128299.24</v>
      </c>
      <c r="F19" s="33">
        <f t="shared" si="5"/>
        <v>198966.83</v>
      </c>
      <c r="G19" s="33">
        <f t="shared" si="5"/>
        <v>78041.74</v>
      </c>
      <c r="H19" s="33">
        <f t="shared" si="5"/>
        <v>45710.05</v>
      </c>
      <c r="I19" s="33">
        <f t="shared" si="5"/>
        <v>48569</v>
      </c>
      <c r="J19" s="33">
        <f t="shared" si="5"/>
        <v>81384.1</v>
      </c>
      <c r="K19" s="33">
        <f t="shared" si="5"/>
        <v>60557.58</v>
      </c>
      <c r="L19" s="33">
        <f t="shared" si="4"/>
        <v>938682.2899999999</v>
      </c>
      <c r="M19"/>
    </row>
    <row r="20" spans="1:13" ht="17.25" customHeight="1">
      <c r="A20" s="27" t="s">
        <v>26</v>
      </c>
      <c r="B20" s="33">
        <v>541.29</v>
      </c>
      <c r="C20" s="33">
        <v>3743.9</v>
      </c>
      <c r="D20" s="33">
        <v>22291.45</v>
      </c>
      <c r="E20" s="33">
        <v>16644.54</v>
      </c>
      <c r="F20" s="33">
        <v>20873.31</v>
      </c>
      <c r="G20" s="33">
        <v>11379.75</v>
      </c>
      <c r="H20" s="33">
        <v>6630.75</v>
      </c>
      <c r="I20" s="33">
        <v>3112.4</v>
      </c>
      <c r="J20" s="33">
        <v>6044.36</v>
      </c>
      <c r="K20" s="33">
        <v>8795.9</v>
      </c>
      <c r="L20" s="33">
        <f t="shared" si="4"/>
        <v>100057.65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-120.54</v>
      </c>
      <c r="J23" s="33">
        <v>0</v>
      </c>
      <c r="K23" s="33">
        <v>0</v>
      </c>
      <c r="L23" s="33">
        <f t="shared" si="4"/>
        <v>-120.54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-36604.97</v>
      </c>
      <c r="C27" s="33">
        <f t="shared" si="6"/>
        <v>-16768.4</v>
      </c>
      <c r="D27" s="33">
        <f t="shared" si="6"/>
        <v>-48950</v>
      </c>
      <c r="E27" s="33">
        <f t="shared" si="6"/>
        <v>-51394.39</v>
      </c>
      <c r="F27" s="33">
        <f t="shared" si="6"/>
        <v>-39776</v>
      </c>
      <c r="G27" s="33">
        <f t="shared" si="6"/>
        <v>-21414.8</v>
      </c>
      <c r="H27" s="33">
        <f t="shared" si="6"/>
        <v>-17482.15</v>
      </c>
      <c r="I27" s="33">
        <f t="shared" si="6"/>
        <v>-14216.4</v>
      </c>
      <c r="J27" s="33">
        <f t="shared" si="6"/>
        <v>-9341.2</v>
      </c>
      <c r="K27" s="33">
        <f t="shared" si="6"/>
        <v>-29563.6</v>
      </c>
      <c r="L27" s="33">
        <f aca="true" t="shared" si="7" ref="L27:L33">SUM(B27:K27)</f>
        <v>-285511.91</v>
      </c>
      <c r="M27"/>
    </row>
    <row r="28" spans="1:13" ht="18.75" customHeight="1">
      <c r="A28" s="27" t="s">
        <v>30</v>
      </c>
      <c r="B28" s="33">
        <f>B29+B30+B31+B32</f>
        <v>-14467.2</v>
      </c>
      <c r="C28" s="33">
        <f aca="true" t="shared" si="8" ref="C28:K28">C29+C30+C31+C32</f>
        <v>-16768.4</v>
      </c>
      <c r="D28" s="33">
        <f t="shared" si="8"/>
        <v>-48950</v>
      </c>
      <c r="E28" s="33">
        <f t="shared" si="8"/>
        <v>-46345.2</v>
      </c>
      <c r="F28" s="33">
        <f t="shared" si="8"/>
        <v>-39776</v>
      </c>
      <c r="G28" s="33">
        <f t="shared" si="8"/>
        <v>-21414.8</v>
      </c>
      <c r="H28" s="33">
        <f t="shared" si="8"/>
        <v>-8804.4</v>
      </c>
      <c r="I28" s="33">
        <f t="shared" si="8"/>
        <v>-14216.4</v>
      </c>
      <c r="J28" s="33">
        <f t="shared" si="8"/>
        <v>-9341.2</v>
      </c>
      <c r="K28" s="33">
        <f t="shared" si="8"/>
        <v>-29563.6</v>
      </c>
      <c r="L28" s="33">
        <f t="shared" si="7"/>
        <v>-249647.19999999998</v>
      </c>
      <c r="M28"/>
    </row>
    <row r="29" spans="1:13" s="36" customFormat="1" ht="18.75" customHeight="1">
      <c r="A29" s="34" t="s">
        <v>58</v>
      </c>
      <c r="B29" s="33">
        <f>-ROUND((B9)*$E$3,2)</f>
        <v>-14467.2</v>
      </c>
      <c r="C29" s="33">
        <f aca="true" t="shared" si="9" ref="C29:K29">-ROUND((C9)*$E$3,2)</f>
        <v>-16768.4</v>
      </c>
      <c r="D29" s="33">
        <f t="shared" si="9"/>
        <v>-48950</v>
      </c>
      <c r="E29" s="33">
        <f t="shared" si="9"/>
        <v>-46345.2</v>
      </c>
      <c r="F29" s="33">
        <f t="shared" si="9"/>
        <v>-39776</v>
      </c>
      <c r="G29" s="33">
        <f t="shared" si="9"/>
        <v>-21414.8</v>
      </c>
      <c r="H29" s="33">
        <f t="shared" si="9"/>
        <v>-8804.4</v>
      </c>
      <c r="I29" s="33">
        <f t="shared" si="9"/>
        <v>-14216.4</v>
      </c>
      <c r="J29" s="33">
        <f t="shared" si="9"/>
        <v>-9341.2</v>
      </c>
      <c r="K29" s="33">
        <f t="shared" si="9"/>
        <v>-29563.6</v>
      </c>
      <c r="L29" s="33">
        <f t="shared" si="7"/>
        <v>-249647.19999999998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0</v>
      </c>
      <c r="C48" s="41">
        <f aca="true" t="shared" si="12" ref="C48:K48">IF(C17+C27+C40+C49&lt;0,0,C17+C27+C49)</f>
        <v>174331.7</v>
      </c>
      <c r="D48" s="41">
        <f t="shared" si="12"/>
        <v>607115.34</v>
      </c>
      <c r="E48" s="41">
        <f t="shared" si="12"/>
        <v>524312.7000000001</v>
      </c>
      <c r="F48" s="41">
        <f t="shared" si="12"/>
        <v>552280.86</v>
      </c>
      <c r="G48" s="41">
        <f t="shared" si="12"/>
        <v>254986.39</v>
      </c>
      <c r="H48" s="41">
        <f t="shared" si="12"/>
        <v>129617.92000000001</v>
      </c>
      <c r="I48" s="41">
        <f t="shared" si="12"/>
        <v>212229.31</v>
      </c>
      <c r="J48" s="41">
        <f t="shared" si="12"/>
        <v>192276.03999999998</v>
      </c>
      <c r="K48" s="41">
        <f t="shared" si="12"/>
        <v>311586.05000000005</v>
      </c>
      <c r="L48" s="42">
        <f>SUM(B48:K48)</f>
        <v>2958736.3100000005</v>
      </c>
      <c r="M48" s="55"/>
    </row>
    <row r="49" spans="1:12" ht="18.75" customHeight="1">
      <c r="A49" s="27" t="s">
        <v>48</v>
      </c>
      <c r="B49" s="33">
        <v>-487372.12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42">
        <f>SUM(B49:K49)</f>
        <v>-487372.12</v>
      </c>
    </row>
    <row r="50" spans="1:13" ht="18.75" customHeight="1">
      <c r="A50" s="27" t="s">
        <v>49</v>
      </c>
      <c r="B50" s="33">
        <f>IF(B17+B27+B40+B49&gt;0,0,B17+B27+B49)</f>
        <v>-281540.88999999996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42">
        <f>SUM(B50:K50)</f>
        <v>-281540.88999999996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0</v>
      </c>
      <c r="C54" s="41">
        <f aca="true" t="shared" si="14" ref="C54:J54">SUM(C55:C66)</f>
        <v>174331.7</v>
      </c>
      <c r="D54" s="41">
        <f t="shared" si="14"/>
        <v>607115.35</v>
      </c>
      <c r="E54" s="41">
        <f t="shared" si="14"/>
        <v>524312.7</v>
      </c>
      <c r="F54" s="41">
        <f t="shared" si="14"/>
        <v>552280.85</v>
      </c>
      <c r="G54" s="41">
        <f t="shared" si="14"/>
        <v>254986.4</v>
      </c>
      <c r="H54" s="41">
        <f t="shared" si="14"/>
        <v>129617.92</v>
      </c>
      <c r="I54" s="41">
        <f>SUM(I55:I69)</f>
        <v>212229.31</v>
      </c>
      <c r="J54" s="41">
        <f t="shared" si="14"/>
        <v>192276.04</v>
      </c>
      <c r="K54" s="41">
        <f>SUM(K55:K68)</f>
        <v>311586.04000000004</v>
      </c>
      <c r="L54" s="46">
        <f>SUM(B54:K54)</f>
        <v>2958736.31</v>
      </c>
      <c r="M54" s="40"/>
    </row>
    <row r="55" spans="1:13" ht="18.75" customHeight="1">
      <c r="A55" s="47" t="s">
        <v>51</v>
      </c>
      <c r="B55" s="48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0</v>
      </c>
      <c r="M55" s="40"/>
    </row>
    <row r="56" spans="1:12" ht="18.75" customHeight="1">
      <c r="A56" s="47" t="s">
        <v>61</v>
      </c>
      <c r="B56" s="17">
        <v>0</v>
      </c>
      <c r="C56" s="33">
        <v>152331.04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152331.04</v>
      </c>
    </row>
    <row r="57" spans="1:12" ht="18.75" customHeight="1">
      <c r="A57" s="47" t="s">
        <v>62</v>
      </c>
      <c r="B57" s="17">
        <v>0</v>
      </c>
      <c r="C57" s="33">
        <v>22000.66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22000.66</v>
      </c>
    </row>
    <row r="58" spans="1:12" ht="18.75" customHeight="1">
      <c r="A58" s="47" t="s">
        <v>52</v>
      </c>
      <c r="B58" s="17">
        <v>0</v>
      </c>
      <c r="C58" s="17">
        <v>0</v>
      </c>
      <c r="D58" s="33">
        <v>607115.35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607115.35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33">
        <v>524312.7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524312.7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33">
        <v>552280.85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552280.85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33">
        <v>254986.4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254986.4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33">
        <v>129617.92</v>
      </c>
      <c r="I62" s="17">
        <v>0</v>
      </c>
      <c r="J62" s="17">
        <v>0</v>
      </c>
      <c r="K62" s="17">
        <v>0</v>
      </c>
      <c r="L62" s="46">
        <f t="shared" si="15"/>
        <v>129617.92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33">
        <v>192276.04</v>
      </c>
      <c r="K64" s="17">
        <v>0</v>
      </c>
      <c r="L64" s="46">
        <f t="shared" si="15"/>
        <v>192276.04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158534.98</v>
      </c>
      <c r="L65" s="46">
        <f t="shared" si="15"/>
        <v>158534.98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153051.06</v>
      </c>
      <c r="L66" s="46">
        <f t="shared" si="15"/>
        <v>153051.06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212229.31</v>
      </c>
      <c r="J69" s="53">
        <v>0</v>
      </c>
      <c r="K69" s="53">
        <v>0</v>
      </c>
      <c r="L69" s="51">
        <f>SUM(B69:K69)</f>
        <v>212229.31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2021-02-23T14:25:17Z</dcterms:modified>
  <cp:category/>
  <cp:version/>
  <cp:contentType/>
  <cp:contentStatus/>
</cp:coreProperties>
</file>