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<sst xmlns="http://schemas.openxmlformats.org/spreadsheetml/2006/main" count="82" uniqueCount="79">
  <si>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</si>
  <si>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</si>
  <si>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</si>
  <si>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</si>
  <si>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</si>
  <si>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</si>
  <si>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</si>
  <si>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</si>
  <si>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</si>
  <si>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</si>
  <si>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</si>
  <si>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</si>
  <si>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</si>
  <si>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</si>
  <si>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</si>
  <si>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</si>
  <si>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</si>
  <si>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</si>
  <si>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</si>
  <si>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</si>
  <si>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</si>
  <si>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</si>
  <si>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</si>
  <si>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</si>
  <si>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</si>
  <si>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</si>
  <si>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</si>
  <si>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</si>
  <si>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</si>
  <si>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</si>
  <si>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</si>
  <si>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</si>
  <si>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</si>
  <si>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</si>
  <si>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</si>
  <si>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</si>
  <si>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</si>
  <si>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</si>
  <si>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</si>
  <si>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</si>
  <si>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</si>
  <si>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</si>
  <si>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</si>
  <si>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</si>
  <si>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</si>
  <si>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</si>
  <si>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</si>
  <si>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</si>
  <si>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</si>
  <si>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</si>
  <si>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</si>
  <si>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</si>
  <si>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</si>
  <si>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</si>
  <si>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</si>
  <si>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</si>
  <si>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</si>
  <si>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</si>
  <si>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</si>
  <si>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</si>
  <si>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</si>
  <si>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</si>
  <si>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</si>
  <si>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</si>
  <si>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</si>
  <si>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</si>
  <si>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</si>
  <si>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</si>
  <si>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</si>
  <si>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 Remuneração Bruta do Operador (4.1 + 4.2 + 4.3 + 4.4 + 4.5 + 4.6 + 4.7 + 4.8)</t>
  </si>
  <si>
    <t>OPERAÇÃO 31/12/21 - VENCIMENTO 07/01/22</t>
  </si>
  <si>
    <t>5.2.10. Maggi Adm. de Consórcios LTDA</t>
  </si>
  <si>
    <t>5.2.11. Amortização do Investimento</t>
  </si>
  <si>
    <t>5.3. Revisão de Remuneração pelo Transporte Coletivo(1)</t>
  </si>
  <si>
    <t>Nota: (1) Revisões do período de 19/03 a 03/12/20, lotes D3 e D7.</t>
  </si>
  <si>
    <t>4.6. Remuneração SMGO</t>
  </si>
  <si>
    <t>4.7. Valor Frota Não Disponibilizada</t>
  </si>
  <si>
    <t>4.8. Ajuste Frota Operante</t>
  </si>
  <si>
    <t>4.9. Remuneração pelo Serviço Atende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</si>
</sst>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8"/>
      <color indexed="18"/>
      <name val="Verdana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8"/>
      <color rgb="FF00008B"/>
      <name val="Verdana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4" fontId="45" fillId="0" borderId="0" xfId="0" applyNumberFormat="1" applyFont="1" applyAlignment="1">
      <alignment/>
    </xf>
    <xf numFmtId="0" fontId="45" fillId="0" borderId="0" xfId="0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8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5" t="s">
        <v>68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ht="21">
      <c r="A2" s="66" t="s">
        <v>70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7" t="s">
        <v>1</v>
      </c>
      <c r="B4" s="67" t="s">
        <v>2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8" t="s">
        <v>3</v>
      </c>
    </row>
    <row r="5" spans="1:15" ht="42" customHeight="1">
      <c r="A5" s="67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7"/>
    </row>
    <row r="6" spans="1:15" ht="20.25" customHeight="1">
      <c r="A6" s="67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7"/>
    </row>
    <row r="7" spans="1:26" ht="18.75" customHeight="1">
      <c r="A7" s="8" t="s">
        <v>27</v>
      </c>
      <c r="B7" s="9">
        <f aca="true" t="shared" si="0" ref="B7:O7">B8+B11</f>
        <v>178727</v>
      </c>
      <c r="C7" s="9">
        <f t="shared" si="0"/>
        <v>112026</v>
      </c>
      <c r="D7" s="9">
        <f t="shared" si="0"/>
        <v>122774</v>
      </c>
      <c r="E7" s="9">
        <f t="shared" si="0"/>
        <v>23844</v>
      </c>
      <c r="F7" s="9">
        <f t="shared" si="0"/>
        <v>92686</v>
      </c>
      <c r="G7" s="9">
        <f t="shared" si="0"/>
        <v>130601</v>
      </c>
      <c r="H7" s="9">
        <f t="shared" si="0"/>
        <v>15379</v>
      </c>
      <c r="I7" s="9">
        <f t="shared" si="0"/>
        <v>105662</v>
      </c>
      <c r="J7" s="9">
        <f t="shared" si="0"/>
        <v>103174</v>
      </c>
      <c r="K7" s="9">
        <f t="shared" si="0"/>
        <v>162362</v>
      </c>
      <c r="L7" s="9">
        <f t="shared" si="0"/>
        <v>116030</v>
      </c>
      <c r="M7" s="9">
        <f t="shared" si="0"/>
        <v>49639</v>
      </c>
      <c r="N7" s="9">
        <f t="shared" si="0"/>
        <v>28958</v>
      </c>
      <c r="O7" s="9">
        <f t="shared" si="0"/>
        <v>1241862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12400</v>
      </c>
      <c r="C8" s="11">
        <f t="shared" si="1"/>
        <v>10132</v>
      </c>
      <c r="D8" s="11">
        <f t="shared" si="1"/>
        <v>8890</v>
      </c>
      <c r="E8" s="11">
        <f t="shared" si="1"/>
        <v>1481</v>
      </c>
      <c r="F8" s="11">
        <f t="shared" si="1"/>
        <v>6389</v>
      </c>
      <c r="G8" s="11">
        <f t="shared" si="1"/>
        <v>7359</v>
      </c>
      <c r="H8" s="11">
        <f t="shared" si="1"/>
        <v>1164</v>
      </c>
      <c r="I8" s="11">
        <f t="shared" si="1"/>
        <v>9903</v>
      </c>
      <c r="J8" s="11">
        <f t="shared" si="1"/>
        <v>7821</v>
      </c>
      <c r="K8" s="11">
        <f t="shared" si="1"/>
        <v>9017</v>
      </c>
      <c r="L8" s="11">
        <f t="shared" si="1"/>
        <v>5952</v>
      </c>
      <c r="M8" s="11">
        <f t="shared" si="1"/>
        <v>2557</v>
      </c>
      <c r="N8" s="11">
        <f t="shared" si="1"/>
        <v>2415</v>
      </c>
      <c r="O8" s="11">
        <f t="shared" si="1"/>
        <v>85480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12400</v>
      </c>
      <c r="C9" s="11">
        <v>10132</v>
      </c>
      <c r="D9" s="11">
        <v>8890</v>
      </c>
      <c r="E9" s="11">
        <v>1481</v>
      </c>
      <c r="F9" s="11">
        <v>6389</v>
      </c>
      <c r="G9" s="11">
        <v>7359</v>
      </c>
      <c r="H9" s="11">
        <v>1164</v>
      </c>
      <c r="I9" s="11">
        <v>9901</v>
      </c>
      <c r="J9" s="11">
        <v>7821</v>
      </c>
      <c r="K9" s="11">
        <v>9003</v>
      </c>
      <c r="L9" s="11">
        <v>5952</v>
      </c>
      <c r="M9" s="11">
        <v>2553</v>
      </c>
      <c r="N9" s="11">
        <v>2410</v>
      </c>
      <c r="O9" s="11">
        <f>SUM(B9:N9)</f>
        <v>85455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2</v>
      </c>
      <c r="J10" s="13">
        <v>0</v>
      </c>
      <c r="K10" s="13">
        <v>14</v>
      </c>
      <c r="L10" s="13">
        <v>0</v>
      </c>
      <c r="M10" s="13">
        <v>4</v>
      </c>
      <c r="N10" s="13">
        <v>5</v>
      </c>
      <c r="O10" s="11">
        <f>SUM(B10:N10)</f>
        <v>25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166327</v>
      </c>
      <c r="C11" s="13">
        <v>101894</v>
      </c>
      <c r="D11" s="13">
        <v>113884</v>
      </c>
      <c r="E11" s="13">
        <v>22363</v>
      </c>
      <c r="F11" s="13">
        <v>86297</v>
      </c>
      <c r="G11" s="13">
        <v>123242</v>
      </c>
      <c r="H11" s="13">
        <v>14215</v>
      </c>
      <c r="I11" s="13">
        <v>95759</v>
      </c>
      <c r="J11" s="13">
        <v>95353</v>
      </c>
      <c r="K11" s="13">
        <v>153345</v>
      </c>
      <c r="L11" s="13">
        <v>110078</v>
      </c>
      <c r="M11" s="13">
        <v>47082</v>
      </c>
      <c r="N11" s="13">
        <v>26543</v>
      </c>
      <c r="O11" s="11">
        <f>SUM(B11:N11)</f>
        <v>1156382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2.2277</v>
      </c>
      <c r="C13" s="17">
        <v>2.3013</v>
      </c>
      <c r="D13" s="17">
        <v>2.0182</v>
      </c>
      <c r="E13" s="17">
        <v>3.4478</v>
      </c>
      <c r="F13" s="17">
        <v>2.3393</v>
      </c>
      <c r="G13" s="17">
        <v>1.9247</v>
      </c>
      <c r="H13" s="17">
        <v>2.5842</v>
      </c>
      <c r="I13" s="17">
        <v>2.2851</v>
      </c>
      <c r="J13" s="17">
        <v>2.2983</v>
      </c>
      <c r="K13" s="17">
        <v>2.1725</v>
      </c>
      <c r="L13" s="17">
        <v>2.4736</v>
      </c>
      <c r="M13" s="17">
        <v>2.8544</v>
      </c>
      <c r="N13" s="17">
        <v>2.5783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1.8627088270759</v>
      </c>
      <c r="C15" s="19">
        <v>2.031991377491872</v>
      </c>
      <c r="D15" s="19">
        <v>1.949161959702236</v>
      </c>
      <c r="E15" s="19">
        <v>1.664365761173855</v>
      </c>
      <c r="F15" s="19">
        <v>2.279045128003854</v>
      </c>
      <c r="G15" s="19">
        <v>2.552741716819386</v>
      </c>
      <c r="H15" s="19">
        <v>3.387999320444385</v>
      </c>
      <c r="I15" s="19">
        <v>2.073215170948133</v>
      </c>
      <c r="J15" s="19">
        <v>2.141763118199521</v>
      </c>
      <c r="K15" s="19">
        <v>1.816230697727492</v>
      </c>
      <c r="L15" s="19">
        <v>1.989212292317407</v>
      </c>
      <c r="M15" s="19">
        <v>2.132178206337227</v>
      </c>
      <c r="N15" s="19">
        <v>2.044542783977711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69</v>
      </c>
      <c r="B17" s="24">
        <f>B18+B19+B20+B21+B22+B23+B24+B25+B26</f>
        <v>839413.8500000001</v>
      </c>
      <c r="C17" s="24">
        <f aca="true" t="shared" si="2" ref="C17:O17">C18+C19+C20+C21+C22+C23+C24+C25+C26</f>
        <v>577488.4299999999</v>
      </c>
      <c r="D17" s="24">
        <f t="shared" si="2"/>
        <v>526251.59</v>
      </c>
      <c r="E17" s="24">
        <f t="shared" si="2"/>
        <v>152786.49000000002</v>
      </c>
      <c r="F17" s="24">
        <f t="shared" si="2"/>
        <v>540927.6900000001</v>
      </c>
      <c r="G17" s="24">
        <f t="shared" si="2"/>
        <v>714682.7199999999</v>
      </c>
      <c r="H17" s="24">
        <f t="shared" si="2"/>
        <v>145051.43</v>
      </c>
      <c r="I17" s="24">
        <f t="shared" si="2"/>
        <v>562041.9299999999</v>
      </c>
      <c r="J17" s="24">
        <f t="shared" si="2"/>
        <v>551864.2599999998</v>
      </c>
      <c r="K17" s="24">
        <f t="shared" si="2"/>
        <v>712621.5599999999</v>
      </c>
      <c r="L17" s="24">
        <f t="shared" si="2"/>
        <v>640688.5599999998</v>
      </c>
      <c r="M17" s="24">
        <f t="shared" si="2"/>
        <v>343052.07000000007</v>
      </c>
      <c r="N17" s="24">
        <f t="shared" si="2"/>
        <v>170828.97999999995</v>
      </c>
      <c r="O17" s="24">
        <f t="shared" si="2"/>
        <v>6477699.560000001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398150.14</v>
      </c>
      <c r="C18" s="30">
        <f t="shared" si="3"/>
        <v>257805.43</v>
      </c>
      <c r="D18" s="30">
        <f t="shared" si="3"/>
        <v>247782.49</v>
      </c>
      <c r="E18" s="30">
        <f t="shared" si="3"/>
        <v>82209.34</v>
      </c>
      <c r="F18" s="30">
        <f t="shared" si="3"/>
        <v>216820.36</v>
      </c>
      <c r="G18" s="30">
        <f t="shared" si="3"/>
        <v>251367.74</v>
      </c>
      <c r="H18" s="30">
        <f t="shared" si="3"/>
        <v>39742.41</v>
      </c>
      <c r="I18" s="30">
        <f t="shared" si="3"/>
        <v>241448.24</v>
      </c>
      <c r="J18" s="30">
        <f t="shared" si="3"/>
        <v>237124.8</v>
      </c>
      <c r="K18" s="30">
        <f t="shared" si="3"/>
        <v>352731.45</v>
      </c>
      <c r="L18" s="30">
        <f t="shared" si="3"/>
        <v>287011.81</v>
      </c>
      <c r="M18" s="30">
        <f t="shared" si="3"/>
        <v>141689.56</v>
      </c>
      <c r="N18" s="30">
        <f t="shared" si="3"/>
        <v>74662.41</v>
      </c>
      <c r="O18" s="30">
        <f aca="true" t="shared" si="4" ref="O18:O26">SUM(B18:N18)</f>
        <v>2828546.18</v>
      </c>
    </row>
    <row r="19" spans="1:23" ht="18.75" customHeight="1">
      <c r="A19" s="26" t="s">
        <v>35</v>
      </c>
      <c r="B19" s="30">
        <f>IF(B15&lt;&gt;0,ROUND((B15-1)*B18,2),0)</f>
        <v>343487.64</v>
      </c>
      <c r="C19" s="30">
        <f aca="true" t="shared" si="5" ref="C19:N19">IF(C15&lt;&gt;0,ROUND((C15-1)*C18,2),0)</f>
        <v>266052.98</v>
      </c>
      <c r="D19" s="30">
        <f t="shared" si="5"/>
        <v>235185.71</v>
      </c>
      <c r="E19" s="30">
        <f t="shared" si="5"/>
        <v>54617.07</v>
      </c>
      <c r="F19" s="30">
        <f t="shared" si="5"/>
        <v>277323.03</v>
      </c>
      <c r="G19" s="30">
        <f t="shared" si="5"/>
        <v>390309.18</v>
      </c>
      <c r="H19" s="30">
        <f t="shared" si="5"/>
        <v>94904.85</v>
      </c>
      <c r="I19" s="30">
        <f t="shared" si="5"/>
        <v>259125.91</v>
      </c>
      <c r="J19" s="30">
        <f t="shared" si="5"/>
        <v>270740.35</v>
      </c>
      <c r="K19" s="30">
        <f t="shared" si="5"/>
        <v>287910.24</v>
      </c>
      <c r="L19" s="30">
        <f t="shared" si="5"/>
        <v>283915.61</v>
      </c>
      <c r="M19" s="30">
        <f t="shared" si="5"/>
        <v>160417.83</v>
      </c>
      <c r="N19" s="30">
        <f t="shared" si="5"/>
        <v>77988.08</v>
      </c>
      <c r="O19" s="30">
        <f t="shared" si="4"/>
        <v>3001978.48</v>
      </c>
      <c r="W19" s="62"/>
    </row>
    <row r="20" spans="1:15" ht="18.75" customHeight="1">
      <c r="A20" s="26" t="s">
        <v>36</v>
      </c>
      <c r="B20" s="30">
        <v>44286.65</v>
      </c>
      <c r="C20" s="30">
        <v>30298.76</v>
      </c>
      <c r="D20" s="30">
        <v>18727.26</v>
      </c>
      <c r="E20" s="30">
        <v>7087.42</v>
      </c>
      <c r="F20" s="30">
        <v>22196.67</v>
      </c>
      <c r="G20" s="30">
        <v>35810.51</v>
      </c>
      <c r="H20" s="30">
        <v>3580.2</v>
      </c>
      <c r="I20" s="30">
        <v>24422.48</v>
      </c>
      <c r="J20" s="30">
        <v>23004.63</v>
      </c>
      <c r="K20" s="30">
        <v>35476.65</v>
      </c>
      <c r="L20" s="30">
        <v>33530.83</v>
      </c>
      <c r="M20" s="30">
        <v>15017.71</v>
      </c>
      <c r="N20" s="30">
        <v>9529.55</v>
      </c>
      <c r="O20" s="30">
        <f t="shared" si="4"/>
        <v>302969.32</v>
      </c>
    </row>
    <row r="21" spans="1:15" ht="18.75" customHeight="1">
      <c r="A21" s="26" t="s">
        <v>37</v>
      </c>
      <c r="B21" s="30">
        <v>2682.66</v>
      </c>
      <c r="C21" s="30">
        <v>2682.66</v>
      </c>
      <c r="D21" s="30">
        <v>1341.33</v>
      </c>
      <c r="E21" s="30">
        <v>1341.33</v>
      </c>
      <c r="F21" s="30">
        <v>1341.33</v>
      </c>
      <c r="G21" s="30">
        <v>1341.33</v>
      </c>
      <c r="H21" s="30">
        <v>1341.33</v>
      </c>
      <c r="I21" s="30">
        <v>1341.33</v>
      </c>
      <c r="J21" s="30">
        <v>1341.33</v>
      </c>
      <c r="K21" s="30">
        <v>1341.33</v>
      </c>
      <c r="L21" s="30">
        <v>1341.33</v>
      </c>
      <c r="M21" s="30">
        <v>1341.33</v>
      </c>
      <c r="N21" s="30">
        <v>1341.33</v>
      </c>
      <c r="O21" s="30">
        <f t="shared" si="4"/>
        <v>20119.950000000004</v>
      </c>
    </row>
    <row r="22" spans="1:15" ht="18.75" customHeight="1">
      <c r="A22" s="26" t="s">
        <v>38</v>
      </c>
      <c r="B22" s="30">
        <v>-142.13</v>
      </c>
      <c r="C22" s="30">
        <v>0</v>
      </c>
      <c r="D22" s="30">
        <v>-3253.29</v>
      </c>
      <c r="E22" s="30">
        <v>0</v>
      </c>
      <c r="F22" s="30">
        <v>-142.13</v>
      </c>
      <c r="G22" s="30">
        <v>0</v>
      </c>
      <c r="H22" s="30">
        <v>-1699.32</v>
      </c>
      <c r="I22" s="30">
        <v>0</v>
      </c>
      <c r="J22" s="30">
        <v>-1777.81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-7014.68</v>
      </c>
    </row>
    <row r="23" spans="1:15" ht="18.75" customHeight="1">
      <c r="A23" s="26" t="s">
        <v>75</v>
      </c>
      <c r="B23" s="33">
        <v>1120.86</v>
      </c>
      <c r="C23" s="33">
        <v>791.33</v>
      </c>
      <c r="D23" s="33">
        <v>710.11</v>
      </c>
      <c r="E23" s="33">
        <v>206.54</v>
      </c>
      <c r="F23" s="33">
        <v>735.64</v>
      </c>
      <c r="G23" s="33">
        <v>965.38</v>
      </c>
      <c r="H23" s="33">
        <v>194.93</v>
      </c>
      <c r="I23" s="33">
        <v>747.24</v>
      </c>
      <c r="J23" s="33">
        <v>754.2</v>
      </c>
      <c r="K23" s="33">
        <v>963.06</v>
      </c>
      <c r="L23" s="33">
        <v>860.95</v>
      </c>
      <c r="M23" s="33">
        <v>452.52</v>
      </c>
      <c r="N23" s="33">
        <v>234.4</v>
      </c>
      <c r="O23" s="33">
        <f>SUM(B23:N23)</f>
        <v>8737.159999999998</v>
      </c>
    </row>
    <row r="24" spans="1:26" ht="18.75" customHeight="1">
      <c r="A24" s="26" t="s">
        <v>76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77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f t="shared" si="4"/>
        <v>0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78</v>
      </c>
      <c r="B26" s="30">
        <v>49828.03</v>
      </c>
      <c r="C26" s="30">
        <v>19857.27</v>
      </c>
      <c r="D26" s="30">
        <v>25757.98</v>
      </c>
      <c r="E26" s="30">
        <v>7324.79</v>
      </c>
      <c r="F26" s="30">
        <v>22652.79</v>
      </c>
      <c r="G26" s="30">
        <v>34888.58</v>
      </c>
      <c r="H26" s="30">
        <v>6987.03</v>
      </c>
      <c r="I26" s="30">
        <v>34956.73</v>
      </c>
      <c r="J26" s="30">
        <v>20676.76</v>
      </c>
      <c r="K26" s="30">
        <v>34198.83</v>
      </c>
      <c r="L26" s="30">
        <v>34028.03</v>
      </c>
      <c r="M26" s="30">
        <v>24133.12</v>
      </c>
      <c r="N26" s="30">
        <v>7073.21</v>
      </c>
      <c r="O26" s="30">
        <f t="shared" si="4"/>
        <v>322363.1500000001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7"/>
      <c r="B27" s="16"/>
      <c r="C27" s="16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9"/>
    </row>
    <row r="28" spans="1:15" ht="18.75" customHeight="1">
      <c r="A28" s="14" t="s">
        <v>39</v>
      </c>
      <c r="B28" s="30">
        <f aca="true" t="shared" si="6" ref="B28:O28">+B29+B31+B44+B45+B48-B49</f>
        <v>-60792.71</v>
      </c>
      <c r="C28" s="30">
        <f>+C29+C31+C44+C45+C48-C49</f>
        <v>-48981.12</v>
      </c>
      <c r="D28" s="30">
        <f t="shared" si="6"/>
        <v>-60581.96</v>
      </c>
      <c r="E28" s="30">
        <f t="shared" si="6"/>
        <v>-7664.87</v>
      </c>
      <c r="F28" s="30">
        <f t="shared" si="6"/>
        <v>-47750.47</v>
      </c>
      <c r="G28" s="30">
        <f t="shared" si="6"/>
        <v>-37747.729999999996</v>
      </c>
      <c r="H28" s="30">
        <f t="shared" si="6"/>
        <v>-13799.09</v>
      </c>
      <c r="I28" s="30">
        <f t="shared" si="6"/>
        <v>-63532.100000000006</v>
      </c>
      <c r="J28" s="30">
        <f t="shared" si="6"/>
        <v>-38606.25</v>
      </c>
      <c r="K28" s="30">
        <f t="shared" si="6"/>
        <v>-44968.42999999999</v>
      </c>
      <c r="L28" s="30">
        <f t="shared" si="6"/>
        <v>-30976.25</v>
      </c>
      <c r="M28" s="30">
        <f t="shared" si="6"/>
        <v>-13749.51</v>
      </c>
      <c r="N28" s="30">
        <f t="shared" si="6"/>
        <v>-11907.35</v>
      </c>
      <c r="O28" s="30">
        <f t="shared" si="6"/>
        <v>-481057.83999999997</v>
      </c>
    </row>
    <row r="29" spans="1:15" ht="18.75" customHeight="1">
      <c r="A29" s="26" t="s">
        <v>40</v>
      </c>
      <c r="B29" s="31">
        <f>+B30</f>
        <v>-54560</v>
      </c>
      <c r="C29" s="31">
        <f>+C30</f>
        <v>-44580.8</v>
      </c>
      <c r="D29" s="31">
        <f aca="true" t="shared" si="7" ref="D29:O29">+D30</f>
        <v>-39116</v>
      </c>
      <c r="E29" s="31">
        <f t="shared" si="7"/>
        <v>-6516.4</v>
      </c>
      <c r="F29" s="31">
        <f t="shared" si="7"/>
        <v>-28111.6</v>
      </c>
      <c r="G29" s="31">
        <f t="shared" si="7"/>
        <v>-32379.6</v>
      </c>
      <c r="H29" s="31">
        <f t="shared" si="7"/>
        <v>-5121.6</v>
      </c>
      <c r="I29" s="31">
        <f t="shared" si="7"/>
        <v>-43564.4</v>
      </c>
      <c r="J29" s="31">
        <f t="shared" si="7"/>
        <v>-34412.4</v>
      </c>
      <c r="K29" s="31">
        <f t="shared" si="7"/>
        <v>-39613.2</v>
      </c>
      <c r="L29" s="31">
        <f t="shared" si="7"/>
        <v>-26188.8</v>
      </c>
      <c r="M29" s="31">
        <f t="shared" si="7"/>
        <v>-11233.2</v>
      </c>
      <c r="N29" s="31">
        <f t="shared" si="7"/>
        <v>-10604</v>
      </c>
      <c r="O29" s="31">
        <f t="shared" si="7"/>
        <v>-376002</v>
      </c>
    </row>
    <row r="30" spans="1:26" ht="18.75" customHeight="1">
      <c r="A30" s="27" t="s">
        <v>41</v>
      </c>
      <c r="B30" s="16">
        <f>ROUND((-B9)*$G$3,2)</f>
        <v>-54560</v>
      </c>
      <c r="C30" s="16">
        <f aca="true" t="shared" si="8" ref="C30:N30">ROUND((-C9)*$G$3,2)</f>
        <v>-44580.8</v>
      </c>
      <c r="D30" s="16">
        <f t="shared" si="8"/>
        <v>-39116</v>
      </c>
      <c r="E30" s="16">
        <f t="shared" si="8"/>
        <v>-6516.4</v>
      </c>
      <c r="F30" s="16">
        <f t="shared" si="8"/>
        <v>-28111.6</v>
      </c>
      <c r="G30" s="16">
        <f t="shared" si="8"/>
        <v>-32379.6</v>
      </c>
      <c r="H30" s="16">
        <f t="shared" si="8"/>
        <v>-5121.6</v>
      </c>
      <c r="I30" s="16">
        <f t="shared" si="8"/>
        <v>-43564.4</v>
      </c>
      <c r="J30" s="16">
        <f t="shared" si="8"/>
        <v>-34412.4</v>
      </c>
      <c r="K30" s="16">
        <f t="shared" si="8"/>
        <v>-39613.2</v>
      </c>
      <c r="L30" s="16">
        <f t="shared" si="8"/>
        <v>-26188.8</v>
      </c>
      <c r="M30" s="16">
        <f t="shared" si="8"/>
        <v>-11233.2</v>
      </c>
      <c r="N30" s="16">
        <f t="shared" si="8"/>
        <v>-10604</v>
      </c>
      <c r="O30" s="32">
        <f aca="true" t="shared" si="9" ref="O30:O49">SUM(B30:N30)</f>
        <v>-376002</v>
      </c>
      <c r="P30"/>
      <c r="Q30"/>
      <c r="R30"/>
      <c r="S30"/>
      <c r="T30"/>
      <c r="U30"/>
      <c r="V30"/>
      <c r="W30"/>
      <c r="X30"/>
      <c r="Y30"/>
      <c r="Z30"/>
    </row>
    <row r="31" spans="1:15" ht="18.75" customHeight="1">
      <c r="A31" s="26" t="s">
        <v>42</v>
      </c>
      <c r="B31" s="31">
        <f>SUM(B32:B42)</f>
        <v>-6232.71</v>
      </c>
      <c r="C31" s="31">
        <f aca="true" t="shared" si="10" ref="C31:N31">SUM(C32:C42)</f>
        <v>-4400.32</v>
      </c>
      <c r="D31" s="31">
        <f t="shared" si="10"/>
        <v>-18963.489999999998</v>
      </c>
      <c r="E31" s="31">
        <f t="shared" si="10"/>
        <v>-1148.47</v>
      </c>
      <c r="F31" s="31">
        <f t="shared" si="10"/>
        <v>-19638.87</v>
      </c>
      <c r="G31" s="31">
        <f t="shared" si="10"/>
        <v>-5368.13</v>
      </c>
      <c r="H31" s="31">
        <f t="shared" si="10"/>
        <v>-7987.17</v>
      </c>
      <c r="I31" s="31">
        <f t="shared" si="10"/>
        <v>-19967.7</v>
      </c>
      <c r="J31" s="31">
        <f t="shared" si="10"/>
        <v>-4193.85</v>
      </c>
      <c r="K31" s="31">
        <f t="shared" si="10"/>
        <v>-5355.23</v>
      </c>
      <c r="L31" s="31">
        <f t="shared" si="10"/>
        <v>-4787.45</v>
      </c>
      <c r="M31" s="31">
        <f t="shared" si="10"/>
        <v>-2516.31</v>
      </c>
      <c r="N31" s="31">
        <f t="shared" si="10"/>
        <v>-1303.35</v>
      </c>
      <c r="O31" s="31">
        <f>SUM(O32:O42)</f>
        <v>-101863.04999999999</v>
      </c>
    </row>
    <row r="32" spans="1:26" ht="18.75" customHeight="1">
      <c r="A32" s="27" t="s">
        <v>43</v>
      </c>
      <c r="B32" s="33">
        <v>0</v>
      </c>
      <c r="C32" s="33">
        <v>0</v>
      </c>
      <c r="D32" s="33">
        <v>-15014.81</v>
      </c>
      <c r="E32" s="33">
        <v>0</v>
      </c>
      <c r="F32" s="33">
        <v>-15548.25</v>
      </c>
      <c r="G32" s="33">
        <v>0</v>
      </c>
      <c r="H32" s="33">
        <v>-6903.22</v>
      </c>
      <c r="I32" s="33">
        <v>-15812.56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-53278.84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44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45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46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4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47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48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49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50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51</v>
      </c>
      <c r="B40" s="33">
        <v>-6232.71</v>
      </c>
      <c r="C40" s="33">
        <v>-4400.32</v>
      </c>
      <c r="D40" s="33">
        <v>-3948.68</v>
      </c>
      <c r="E40" s="33">
        <v>-1148.47</v>
      </c>
      <c r="F40" s="33">
        <v>-4090.62</v>
      </c>
      <c r="G40" s="33">
        <v>-5368.13</v>
      </c>
      <c r="H40" s="33">
        <v>-1083.95</v>
      </c>
      <c r="I40" s="33">
        <v>-4155.14</v>
      </c>
      <c r="J40" s="33">
        <v>-4193.85</v>
      </c>
      <c r="K40" s="33">
        <v>-5355.23</v>
      </c>
      <c r="L40" s="33">
        <v>-4787.45</v>
      </c>
      <c r="M40" s="33">
        <v>-2516.31</v>
      </c>
      <c r="N40" s="33">
        <v>-1303.35</v>
      </c>
      <c r="O40" s="33">
        <f t="shared" si="9"/>
        <v>-48584.21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71</v>
      </c>
      <c r="B41" s="33">
        <v>0</v>
      </c>
      <c r="C41" s="33">
        <v>0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f>SUM(B41:N41)</f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72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>SUM(B42:N42)</f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6" t="s">
        <v>73</v>
      </c>
      <c r="B44" s="35">
        <v>0</v>
      </c>
      <c r="C44" s="35">
        <v>0</v>
      </c>
      <c r="D44" s="35">
        <v>-2502.47</v>
      </c>
      <c r="E44" s="35">
        <v>0</v>
      </c>
      <c r="F44" s="35">
        <v>0</v>
      </c>
      <c r="G44" s="35">
        <v>0</v>
      </c>
      <c r="H44" s="35">
        <v>-690.32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3">
        <f t="shared" si="9"/>
        <v>-3192.79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26" t="s">
        <v>52</v>
      </c>
      <c r="B45" s="35">
        <v>0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3">
        <f t="shared" si="9"/>
        <v>0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26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3"/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14" t="s">
        <v>53</v>
      </c>
      <c r="B47" s="36">
        <f aca="true" t="shared" si="11" ref="B47:N47">+B17+B28</f>
        <v>778621.1400000001</v>
      </c>
      <c r="C47" s="36">
        <f t="shared" si="11"/>
        <v>528507.3099999999</v>
      </c>
      <c r="D47" s="36">
        <f t="shared" si="11"/>
        <v>465669.62999999995</v>
      </c>
      <c r="E47" s="36">
        <f t="shared" si="11"/>
        <v>145121.62000000002</v>
      </c>
      <c r="F47" s="36">
        <f t="shared" si="11"/>
        <v>493177.2200000001</v>
      </c>
      <c r="G47" s="36">
        <f t="shared" si="11"/>
        <v>676934.9899999999</v>
      </c>
      <c r="H47" s="36">
        <f t="shared" si="11"/>
        <v>131252.34</v>
      </c>
      <c r="I47" s="36">
        <f t="shared" si="11"/>
        <v>498509.82999999996</v>
      </c>
      <c r="J47" s="36">
        <f t="shared" si="11"/>
        <v>513258.0099999998</v>
      </c>
      <c r="K47" s="36">
        <f t="shared" si="11"/>
        <v>667653.1299999999</v>
      </c>
      <c r="L47" s="36">
        <f t="shared" si="11"/>
        <v>609712.3099999998</v>
      </c>
      <c r="M47" s="36">
        <f t="shared" si="11"/>
        <v>329302.56000000006</v>
      </c>
      <c r="N47" s="36">
        <f t="shared" si="11"/>
        <v>158921.62999999995</v>
      </c>
      <c r="O47" s="36">
        <f>SUM(B47:N47)</f>
        <v>5996641.72</v>
      </c>
      <c r="P47"/>
      <c r="Q47"/>
      <c r="R47"/>
      <c r="S47"/>
      <c r="T47"/>
      <c r="U47"/>
      <c r="V47"/>
      <c r="W47"/>
      <c r="X47"/>
      <c r="Y47"/>
      <c r="Z47"/>
    </row>
    <row r="48" spans="1:19" ht="18.75" customHeight="1">
      <c r="A48" s="37" t="s">
        <v>54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16">
        <f t="shared" si="9"/>
        <v>0</v>
      </c>
      <c r="P48"/>
      <c r="Q48" s="43"/>
      <c r="R48"/>
      <c r="S48"/>
    </row>
    <row r="49" spans="1:19" ht="18.75" customHeight="1">
      <c r="A49" s="37" t="s">
        <v>55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16">
        <f t="shared" si="9"/>
        <v>0</v>
      </c>
      <c r="P49"/>
      <c r="Q49"/>
      <c r="R49"/>
      <c r="S49"/>
    </row>
    <row r="50" spans="1:19" ht="15.75">
      <c r="A50" s="38"/>
      <c r="B50" s="39"/>
      <c r="C50" s="39"/>
      <c r="D50" s="40"/>
      <c r="E50" s="40"/>
      <c r="F50" s="40"/>
      <c r="G50" s="40"/>
      <c r="H50" s="40"/>
      <c r="I50" s="39"/>
      <c r="J50" s="40"/>
      <c r="K50" s="40"/>
      <c r="L50" s="40"/>
      <c r="M50" s="40"/>
      <c r="N50" s="40"/>
      <c r="O50" s="41"/>
      <c r="P50" s="42"/>
      <c r="Q50"/>
      <c r="R50" s="43"/>
      <c r="S50"/>
    </row>
    <row r="51" spans="1:19" ht="12.75" customHeight="1">
      <c r="A51" s="44"/>
      <c r="B51" s="45"/>
      <c r="C51" s="45"/>
      <c r="D51" s="46"/>
      <c r="E51" s="46"/>
      <c r="F51" s="46"/>
      <c r="G51" s="46"/>
      <c r="H51" s="46"/>
      <c r="I51" s="45"/>
      <c r="J51" s="46"/>
      <c r="K51" s="46"/>
      <c r="L51" s="46"/>
      <c r="M51" s="46"/>
      <c r="N51" s="46"/>
      <c r="O51" s="47"/>
      <c r="P51" s="42"/>
      <c r="Q51"/>
      <c r="R51" s="43"/>
      <c r="S51"/>
    </row>
    <row r="52" spans="1:17" ht="15" customHeight="1">
      <c r="A52" s="48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50"/>
      <c r="Q52"/>
    </row>
    <row r="53" spans="1:17" ht="18.75" customHeight="1">
      <c r="A53" s="14" t="s">
        <v>56</v>
      </c>
      <c r="B53" s="51">
        <f aca="true" t="shared" si="12" ref="B53:O53">SUM(B54:B64)</f>
        <v>778621.14</v>
      </c>
      <c r="C53" s="51">
        <f t="shared" si="12"/>
        <v>528507.32</v>
      </c>
      <c r="D53" s="51">
        <f t="shared" si="12"/>
        <v>465669.63</v>
      </c>
      <c r="E53" s="51">
        <f t="shared" si="12"/>
        <v>145121.63</v>
      </c>
      <c r="F53" s="51">
        <f t="shared" si="12"/>
        <v>493177.21</v>
      </c>
      <c r="G53" s="51">
        <f t="shared" si="12"/>
        <v>676935</v>
      </c>
      <c r="H53" s="51">
        <f t="shared" si="12"/>
        <v>131252.34</v>
      </c>
      <c r="I53" s="51">
        <f t="shared" si="12"/>
        <v>498509.83</v>
      </c>
      <c r="J53" s="51">
        <f t="shared" si="12"/>
        <v>513258.02</v>
      </c>
      <c r="K53" s="51">
        <f t="shared" si="12"/>
        <v>667653.12</v>
      </c>
      <c r="L53" s="51">
        <f t="shared" si="12"/>
        <v>609712.31</v>
      </c>
      <c r="M53" s="51">
        <f t="shared" si="12"/>
        <v>329302.57</v>
      </c>
      <c r="N53" s="51">
        <f t="shared" si="12"/>
        <v>158921.63</v>
      </c>
      <c r="O53" s="36">
        <f t="shared" si="12"/>
        <v>5996641.750000001</v>
      </c>
      <c r="Q53"/>
    </row>
    <row r="54" spans="1:18" ht="18.75" customHeight="1">
      <c r="A54" s="26" t="s">
        <v>57</v>
      </c>
      <c r="B54" s="51">
        <v>638838.62</v>
      </c>
      <c r="C54" s="51">
        <v>378201.23</v>
      </c>
      <c r="D54" s="52">
        <v>0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>SUM(B54:N54)</f>
        <v>1017039.85</v>
      </c>
      <c r="P54"/>
      <c r="Q54"/>
      <c r="R54" s="43"/>
    </row>
    <row r="55" spans="1:16" ht="18.75" customHeight="1">
      <c r="A55" s="26" t="s">
        <v>58</v>
      </c>
      <c r="B55" s="51">
        <v>139782.52</v>
      </c>
      <c r="C55" s="51">
        <v>150306.09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 aca="true" t="shared" si="13" ref="O55:O64">SUM(B55:N55)</f>
        <v>290088.61</v>
      </c>
      <c r="P55"/>
    </row>
    <row r="56" spans="1:17" ht="18.75" customHeight="1">
      <c r="A56" s="26" t="s">
        <v>59</v>
      </c>
      <c r="B56" s="52">
        <v>0</v>
      </c>
      <c r="C56" s="52">
        <v>0</v>
      </c>
      <c r="D56" s="31">
        <v>465669.63</v>
      </c>
      <c r="E56" s="52">
        <v>0</v>
      </c>
      <c r="F56" s="52">
        <v>0</v>
      </c>
      <c r="G56" s="52">
        <v>0</v>
      </c>
      <c r="H56" s="51">
        <v>131252.34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1">
        <f t="shared" si="13"/>
        <v>596921.97</v>
      </c>
      <c r="Q56"/>
    </row>
    <row r="57" spans="1:18" ht="18.75" customHeight="1">
      <c r="A57" s="26" t="s">
        <v>60</v>
      </c>
      <c r="B57" s="52">
        <v>0</v>
      </c>
      <c r="C57" s="52">
        <v>0</v>
      </c>
      <c r="D57" s="52">
        <v>0</v>
      </c>
      <c r="E57" s="31">
        <v>145121.63</v>
      </c>
      <c r="F57" s="52">
        <v>0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145121.63</v>
      </c>
      <c r="R57"/>
    </row>
    <row r="58" spans="1:19" ht="18.75" customHeight="1">
      <c r="A58" s="26" t="s">
        <v>61</v>
      </c>
      <c r="B58" s="52">
        <v>0</v>
      </c>
      <c r="C58" s="52">
        <v>0</v>
      </c>
      <c r="D58" s="52">
        <v>0</v>
      </c>
      <c r="E58" s="52">
        <v>0</v>
      </c>
      <c r="F58" s="31">
        <v>493177.21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1">
        <f t="shared" si="13"/>
        <v>493177.21</v>
      </c>
      <c r="S58"/>
    </row>
    <row r="59" spans="1:20" ht="18.75" customHeight="1">
      <c r="A59" s="26" t="s">
        <v>62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1">
        <v>676935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676935</v>
      </c>
      <c r="T59"/>
    </row>
    <row r="60" spans="1:21" ht="18.75" customHeight="1">
      <c r="A60" s="26" t="s">
        <v>63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1">
        <v>498509.83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36">
        <f t="shared" si="13"/>
        <v>498509.83</v>
      </c>
      <c r="U60"/>
    </row>
    <row r="61" spans="1:22" ht="18.75" customHeight="1">
      <c r="A61" s="26" t="s">
        <v>64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31">
        <v>513258.02</v>
      </c>
      <c r="K61" s="52">
        <v>0</v>
      </c>
      <c r="L61" s="52">
        <v>0</v>
      </c>
      <c r="M61" s="52">
        <v>0</v>
      </c>
      <c r="N61" s="52">
        <v>0</v>
      </c>
      <c r="O61" s="36">
        <f t="shared" si="13"/>
        <v>513258.02</v>
      </c>
      <c r="V61"/>
    </row>
    <row r="62" spans="1:23" ht="18.75" customHeight="1">
      <c r="A62" s="26" t="s">
        <v>65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31">
        <v>667653.12</v>
      </c>
      <c r="L62" s="31">
        <v>609712.31</v>
      </c>
      <c r="M62" s="52">
        <v>0</v>
      </c>
      <c r="N62" s="52">
        <v>0</v>
      </c>
      <c r="O62" s="36">
        <f t="shared" si="13"/>
        <v>1277365.4300000002</v>
      </c>
      <c r="P62"/>
      <c r="W62"/>
    </row>
    <row r="63" spans="1:25" ht="18.75" customHeight="1">
      <c r="A63" s="26" t="s">
        <v>66</v>
      </c>
      <c r="B63" s="52">
        <v>0</v>
      </c>
      <c r="C63" s="52">
        <v>0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31">
        <v>329302.57</v>
      </c>
      <c r="N63" s="52">
        <v>0</v>
      </c>
      <c r="O63" s="36">
        <f t="shared" si="13"/>
        <v>329302.57</v>
      </c>
      <c r="R63"/>
      <c r="Y63"/>
    </row>
    <row r="64" spans="1:26" ht="18.75" customHeight="1">
      <c r="A64" s="38" t="s">
        <v>67</v>
      </c>
      <c r="B64" s="53">
        <v>0</v>
      </c>
      <c r="C64" s="53">
        <v>0</v>
      </c>
      <c r="D64" s="53">
        <v>0</v>
      </c>
      <c r="E64" s="53">
        <v>0</v>
      </c>
      <c r="F64" s="53">
        <v>0</v>
      </c>
      <c r="G64" s="53">
        <v>0</v>
      </c>
      <c r="H64" s="53">
        <v>0</v>
      </c>
      <c r="I64" s="53">
        <v>0</v>
      </c>
      <c r="J64" s="53">
        <v>0</v>
      </c>
      <c r="K64" s="53">
        <v>0</v>
      </c>
      <c r="L64" s="53">
        <v>0</v>
      </c>
      <c r="M64" s="53">
        <v>0</v>
      </c>
      <c r="N64" s="54">
        <v>158921.63</v>
      </c>
      <c r="O64" s="55">
        <f t="shared" si="13"/>
        <v>158921.63</v>
      </c>
      <c r="P64"/>
      <c r="S64"/>
      <c r="Z64"/>
    </row>
    <row r="65" spans="1:12" ht="21" customHeight="1">
      <c r="A65" s="56" t="s">
        <v>74</v>
      </c>
      <c r="B65" s="57"/>
      <c r="C65" s="57"/>
      <c r="D65"/>
      <c r="E65"/>
      <c r="F65"/>
      <c r="G65"/>
      <c r="H65" s="58"/>
      <c r="I65" s="58"/>
      <c r="J65"/>
      <c r="K65"/>
      <c r="L65"/>
    </row>
    <row r="66" spans="1:14" ht="15.75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</row>
    <row r="67" spans="2:12" ht="13.5">
      <c r="B67" s="57"/>
      <c r="C67" s="57"/>
      <c r="D67"/>
      <c r="E67"/>
      <c r="F67"/>
      <c r="G67"/>
      <c r="H67" s="64"/>
      <c r="I67" s="58"/>
      <c r="J67"/>
      <c r="K67"/>
      <c r="L67"/>
    </row>
    <row r="68" spans="2:12" ht="13.5">
      <c r="B68" s="57"/>
      <c r="C68" s="57"/>
      <c r="D68" s="63"/>
      <c r="E68"/>
      <c r="F68"/>
      <c r="G68"/>
      <c r="H68"/>
      <c r="I68"/>
      <c r="J68"/>
      <c r="K68"/>
      <c r="L68"/>
    </row>
    <row r="69" spans="2:12" ht="13.5">
      <c r="B69"/>
      <c r="C69"/>
      <c r="D69" s="63"/>
      <c r="E69"/>
      <c r="F69"/>
      <c r="G69"/>
      <c r="H69" s="63"/>
      <c r="I69" s="59"/>
      <c r="J69" s="60"/>
      <c r="K69" s="60"/>
      <c r="L69" s="60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spans="2:12" ht="13.5">
      <c r="B74"/>
      <c r="C74"/>
      <c r="D74"/>
      <c r="E74"/>
      <c r="F74"/>
      <c r="G74"/>
      <c r="H74"/>
      <c r="I74"/>
      <c r="J74"/>
      <c r="K74"/>
      <c r="L74"/>
    </row>
    <row r="75" spans="2:12" ht="13.5">
      <c r="B75"/>
      <c r="C75"/>
      <c r="D75"/>
      <c r="E75"/>
      <c r="F75"/>
      <c r="G75"/>
      <c r="H75"/>
      <c r="I75"/>
      <c r="J75"/>
      <c r="K75"/>
      <c r="L75"/>
    </row>
    <row r="76" ht="13.5">
      <c r="K76"/>
    </row>
    <row r="77" ht="13.5">
      <c r="L77"/>
    </row>
    <row r="78" ht="13.5">
      <c r="M78"/>
    </row>
    <row r="79" ht="13.5">
      <c r="N79"/>
    </row>
    <row r="106" spans="2:14" ht="13.5"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</row>
    <row r="108" spans="2:14" ht="13.5"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</row>
  </sheetData>
  <sheetProtection/>
  <mergeCells count="6">
    <mergeCell ref="A1:O1"/>
    <mergeCell ref="A2:O2"/>
    <mergeCell ref="A4:A6"/>
    <mergeCell ref="B4:N4"/>
    <mergeCell ref="O4:O6"/>
    <mergeCell ref="A66:N66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2022-01-07T20:39:38Z</dcterms:modified>
  <cp:category/>
  <cp:version/>
  <cp:contentType/>
  <cp:contentStatus/>
</cp:coreProperties>
</file>