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<sst xmlns="http://schemas.openxmlformats.org/spreadsheetml/2006/main" count="82" uniqueCount="79">
  <si>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</si>
  <si>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</si>
  <si>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</si>
  <si>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</si>
  <si>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</si>
  <si>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</si>
  <si>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</si>
  <si>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</si>
  <si>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</si>
  <si>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</si>
  <si>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</si>
  <si>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</si>
  <si>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</si>
  <si>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</si>
  <si>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</si>
  <si>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</si>
  <si>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</si>
  <si>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</si>
  <si>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</si>
  <si>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</si>
  <si>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</si>
  <si>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</si>
  <si>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</si>
  <si>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</si>
  <si>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</si>
  <si>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</si>
  <si>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</si>
  <si>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</si>
  <si>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</si>
  <si>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</si>
  <si>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</si>
  <si>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</si>
  <si>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</si>
  <si>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</si>
  <si>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</si>
  <si>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</si>
  <si>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</si>
  <si>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</si>
  <si>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</si>
  <si>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</si>
  <si>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</si>
  <si>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</si>
  <si>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</si>
  <si>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</si>
  <si>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</si>
  <si>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</si>
  <si>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</si>
  <si>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</si>
  <si>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</si>
  <si>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</si>
  <si>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</si>
  <si>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</si>
  <si>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</si>
  <si>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</si>
  <si>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</si>
  <si>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</si>
  <si>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</si>
  <si>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</si>
  <si>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</si>
  <si>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</si>
  <si>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</si>
  <si>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</si>
  <si>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</si>
  <si>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</si>
  <si>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</si>
  <si>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</si>
  <si>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</si>
  <si>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</si>
  <si>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</si>
  <si>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 Remuneração Bruta do Operador (4.1 + 4.2 + 4.3 + 4.4 + 4.5 + 4.6 + 4.7 + 4.8)</t>
  </si>
  <si>
    <t>OPERAÇÃO 30/12/21 - VENCIMENTO 07/01/22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</si>
  <si>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</si>
  <si>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</si>
  <si>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</si>
  <si>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</si>
  <si>
    <t>4.6. Remuneração SMGO</t>
  </si>
  <si>
    <t>4.7. Valor Frota Não Disponibilizada</t>
  </si>
  <si>
    <t>4.8. Ajuste Frota Operante</t>
  </si>
  <si>
    <t>4.9. Remuneração pelo Serviço Atende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</si>
</sst>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274319</v>
      </c>
      <c r="C7" s="9">
        <f t="shared" si="0"/>
        <v>188616</v>
      </c>
      <c r="D7" s="9">
        <f t="shared" si="0"/>
        <v>200380</v>
      </c>
      <c r="E7" s="9">
        <f t="shared" si="0"/>
        <v>39773</v>
      </c>
      <c r="F7" s="9">
        <f t="shared" si="0"/>
        <v>153042</v>
      </c>
      <c r="G7" s="9">
        <f t="shared" si="0"/>
        <v>230559</v>
      </c>
      <c r="H7" s="9">
        <f t="shared" si="0"/>
        <v>28170</v>
      </c>
      <c r="I7" s="9">
        <f t="shared" si="0"/>
        <v>179759</v>
      </c>
      <c r="J7" s="9">
        <f t="shared" si="0"/>
        <v>162614</v>
      </c>
      <c r="K7" s="9">
        <f t="shared" si="0"/>
        <v>249850</v>
      </c>
      <c r="L7" s="9">
        <f t="shared" si="0"/>
        <v>182039</v>
      </c>
      <c r="M7" s="9">
        <f t="shared" si="0"/>
        <v>82280</v>
      </c>
      <c r="N7" s="9">
        <f t="shared" si="0"/>
        <v>50657</v>
      </c>
      <c r="O7" s="9">
        <f t="shared" si="0"/>
        <v>2022058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14445</v>
      </c>
      <c r="C8" s="11">
        <f t="shared" si="1"/>
        <v>14003</v>
      </c>
      <c r="D8" s="11">
        <f t="shared" si="1"/>
        <v>11283</v>
      </c>
      <c r="E8" s="11">
        <f t="shared" si="1"/>
        <v>2063</v>
      </c>
      <c r="F8" s="11">
        <f t="shared" si="1"/>
        <v>8015</v>
      </c>
      <c r="G8" s="11">
        <f t="shared" si="1"/>
        <v>10804</v>
      </c>
      <c r="H8" s="11">
        <f t="shared" si="1"/>
        <v>1861</v>
      </c>
      <c r="I8" s="11">
        <f t="shared" si="1"/>
        <v>13723</v>
      </c>
      <c r="J8" s="11">
        <f t="shared" si="1"/>
        <v>9933</v>
      </c>
      <c r="K8" s="11">
        <f t="shared" si="1"/>
        <v>10067</v>
      </c>
      <c r="L8" s="11">
        <f t="shared" si="1"/>
        <v>7262</v>
      </c>
      <c r="M8" s="11">
        <f t="shared" si="1"/>
        <v>3865</v>
      </c>
      <c r="N8" s="11">
        <f t="shared" si="1"/>
        <v>3604</v>
      </c>
      <c r="O8" s="11">
        <f t="shared" si="1"/>
        <v>110928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14445</v>
      </c>
      <c r="C9" s="11">
        <v>14003</v>
      </c>
      <c r="D9" s="11">
        <v>11283</v>
      </c>
      <c r="E9" s="11">
        <v>2063</v>
      </c>
      <c r="F9" s="11">
        <v>8015</v>
      </c>
      <c r="G9" s="11">
        <v>10804</v>
      </c>
      <c r="H9" s="11">
        <v>1861</v>
      </c>
      <c r="I9" s="11">
        <v>13721</v>
      </c>
      <c r="J9" s="11">
        <v>9933</v>
      </c>
      <c r="K9" s="11">
        <v>10058</v>
      </c>
      <c r="L9" s="11">
        <v>7262</v>
      </c>
      <c r="M9" s="11">
        <v>3859</v>
      </c>
      <c r="N9" s="11">
        <v>3594</v>
      </c>
      <c r="O9" s="11">
        <f>SUM(B9:N9)</f>
        <v>110901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9</v>
      </c>
      <c r="L10" s="13">
        <v>0</v>
      </c>
      <c r="M10" s="13">
        <v>6</v>
      </c>
      <c r="N10" s="13">
        <v>10</v>
      </c>
      <c r="O10" s="11">
        <f>SUM(B10:N10)</f>
        <v>27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259874</v>
      </c>
      <c r="C11" s="13">
        <v>174613</v>
      </c>
      <c r="D11" s="13">
        <v>189097</v>
      </c>
      <c r="E11" s="13">
        <v>37710</v>
      </c>
      <c r="F11" s="13">
        <v>145027</v>
      </c>
      <c r="G11" s="13">
        <v>219755</v>
      </c>
      <c r="H11" s="13">
        <v>26309</v>
      </c>
      <c r="I11" s="13">
        <v>166036</v>
      </c>
      <c r="J11" s="13">
        <v>152681</v>
      </c>
      <c r="K11" s="13">
        <v>239783</v>
      </c>
      <c r="L11" s="13">
        <v>174777</v>
      </c>
      <c r="M11" s="13">
        <v>78415</v>
      </c>
      <c r="N11" s="13">
        <v>47053</v>
      </c>
      <c r="O11" s="11">
        <f>SUM(B11:N11)</f>
        <v>1911130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1.83028823938763</v>
      </c>
      <c r="C15" s="19">
        <v>1.968755155418649</v>
      </c>
      <c r="D15" s="19">
        <v>1.84750498308079</v>
      </c>
      <c r="E15" s="19">
        <v>1.575430144629384</v>
      </c>
      <c r="F15" s="19">
        <v>2.215443946371994</v>
      </c>
      <c r="G15" s="19">
        <v>2.535014306754322</v>
      </c>
      <c r="H15" s="19">
        <v>2.995999328761363</v>
      </c>
      <c r="I15" s="19">
        <v>2.050631126430381</v>
      </c>
      <c r="J15" s="19">
        <v>1.90645724927884</v>
      </c>
      <c r="K15" s="19">
        <v>1.752726125844007</v>
      </c>
      <c r="L15" s="19">
        <v>1.899149527077758</v>
      </c>
      <c r="M15" s="19">
        <v>2.034233603462347</v>
      </c>
      <c r="N15" s="19">
        <v>2.030912494133769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69</v>
      </c>
      <c r="B17" s="24">
        <f>B18+B19+B20+B21+B22+B23+B24+B25+B26</f>
        <v>1216192.76</v>
      </c>
      <c r="C17" s="24">
        <f aca="true" t="shared" si="2" ref="C17:O17">C18+C19+C20+C21+C22+C23+C24+C25+C26</f>
        <v>909017.27</v>
      </c>
      <c r="D17" s="24">
        <f t="shared" si="2"/>
        <v>790526.57</v>
      </c>
      <c r="E17" s="24">
        <f t="shared" si="2"/>
        <v>232157.83000000005</v>
      </c>
      <c r="F17" s="24">
        <f t="shared" si="2"/>
        <v>839942.51</v>
      </c>
      <c r="G17" s="24">
        <f t="shared" si="2"/>
        <v>1198006.9999999998</v>
      </c>
      <c r="H17" s="24">
        <f t="shared" si="2"/>
        <v>228576.86</v>
      </c>
      <c r="I17" s="24">
        <f t="shared" si="2"/>
        <v>904060.4299999999</v>
      </c>
      <c r="J17" s="24">
        <f t="shared" si="2"/>
        <v>757537.61</v>
      </c>
      <c r="K17" s="24">
        <f t="shared" si="2"/>
        <v>1024582.1599999999</v>
      </c>
      <c r="L17" s="24">
        <f t="shared" si="2"/>
        <v>925422.39</v>
      </c>
      <c r="M17" s="24">
        <f t="shared" si="2"/>
        <v>518657.9</v>
      </c>
      <c r="N17" s="24">
        <f t="shared" si="2"/>
        <v>283618.19000000006</v>
      </c>
      <c r="O17" s="24">
        <f t="shared" si="2"/>
        <v>9828299.479999999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611100.44</v>
      </c>
      <c r="C18" s="30">
        <f t="shared" si="3"/>
        <v>434062</v>
      </c>
      <c r="D18" s="30">
        <f t="shared" si="3"/>
        <v>404406.92</v>
      </c>
      <c r="E18" s="30">
        <f t="shared" si="3"/>
        <v>137129.35</v>
      </c>
      <c r="F18" s="30">
        <f t="shared" si="3"/>
        <v>358011.15</v>
      </c>
      <c r="G18" s="30">
        <f t="shared" si="3"/>
        <v>443756.91</v>
      </c>
      <c r="H18" s="30">
        <f t="shared" si="3"/>
        <v>72796.91</v>
      </c>
      <c r="I18" s="30">
        <f t="shared" si="3"/>
        <v>410767.29</v>
      </c>
      <c r="J18" s="30">
        <f t="shared" si="3"/>
        <v>373735.76</v>
      </c>
      <c r="K18" s="30">
        <f t="shared" si="3"/>
        <v>542799.13</v>
      </c>
      <c r="L18" s="30">
        <f t="shared" si="3"/>
        <v>450291.67</v>
      </c>
      <c r="M18" s="30">
        <f t="shared" si="3"/>
        <v>234860.03</v>
      </c>
      <c r="N18" s="30">
        <f t="shared" si="3"/>
        <v>130608.94</v>
      </c>
      <c r="O18" s="30">
        <f aca="true" t="shared" si="4" ref="O18:O26">SUM(B18:N18)</f>
        <v>4604326.500000001</v>
      </c>
    </row>
    <row r="19" spans="1:23" ht="18.75" customHeight="1">
      <c r="A19" s="26" t="s">
        <v>35</v>
      </c>
      <c r="B19" s="30">
        <f>IF(B15&lt;&gt;0,ROUND((B15-1)*B18,2),0)</f>
        <v>507389.51</v>
      </c>
      <c r="C19" s="30">
        <f aca="true" t="shared" si="5" ref="C19:N19">IF(C15&lt;&gt;0,ROUND((C15-1)*C18,2),0)</f>
        <v>420499.8</v>
      </c>
      <c r="D19" s="30">
        <f t="shared" si="5"/>
        <v>342736.88</v>
      </c>
      <c r="E19" s="30">
        <f t="shared" si="5"/>
        <v>78908.36</v>
      </c>
      <c r="F19" s="30">
        <f t="shared" si="5"/>
        <v>435142.49</v>
      </c>
      <c r="G19" s="30">
        <f t="shared" si="5"/>
        <v>681173.21</v>
      </c>
      <c r="H19" s="30">
        <f t="shared" si="5"/>
        <v>145302.58</v>
      </c>
      <c r="I19" s="30">
        <f t="shared" si="5"/>
        <v>431564.9</v>
      </c>
      <c r="J19" s="30">
        <f t="shared" si="5"/>
        <v>338775.49</v>
      </c>
      <c r="K19" s="30">
        <f t="shared" si="5"/>
        <v>408579.09</v>
      </c>
      <c r="L19" s="30">
        <f t="shared" si="5"/>
        <v>404879.54</v>
      </c>
      <c r="M19" s="30">
        <f t="shared" si="5"/>
        <v>242900.14</v>
      </c>
      <c r="N19" s="30">
        <f t="shared" si="5"/>
        <v>134646.39</v>
      </c>
      <c r="O19" s="30">
        <f t="shared" si="4"/>
        <v>4572498.379999999</v>
      </c>
      <c r="W19" s="62"/>
    </row>
    <row r="20" spans="1:15" ht="18.75" customHeight="1">
      <c r="A20" s="26" t="s">
        <v>36</v>
      </c>
      <c r="B20" s="30">
        <v>44357.46</v>
      </c>
      <c r="C20" s="30">
        <v>31170.82</v>
      </c>
      <c r="D20" s="30">
        <v>18896.36</v>
      </c>
      <c r="E20" s="30">
        <v>7266.13</v>
      </c>
      <c r="F20" s="30">
        <v>22252.39</v>
      </c>
      <c r="G20" s="30">
        <v>35872.41</v>
      </c>
      <c r="H20" s="30">
        <v>3662.78</v>
      </c>
      <c r="I20" s="30">
        <v>24701.6</v>
      </c>
      <c r="J20" s="30">
        <v>24168.89</v>
      </c>
      <c r="K20" s="30">
        <v>36833.09</v>
      </c>
      <c r="L20" s="30">
        <v>34134.68</v>
      </c>
      <c r="M20" s="30">
        <v>15007.99</v>
      </c>
      <c r="N20" s="30">
        <v>9709.4</v>
      </c>
      <c r="O20" s="30">
        <f t="shared" si="4"/>
        <v>308034.00000000006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-142.13</v>
      </c>
      <c r="C22" s="30">
        <v>0</v>
      </c>
      <c r="D22" s="30">
        <v>-3253.29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-1777.81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-7014.68</v>
      </c>
    </row>
    <row r="23" spans="1:15" ht="18.75" customHeight="1">
      <c r="A23" s="26" t="s">
        <v>75</v>
      </c>
      <c r="B23" s="30">
        <v>976.99</v>
      </c>
      <c r="C23" s="30">
        <v>744.92</v>
      </c>
      <c r="D23" s="30">
        <v>640.49</v>
      </c>
      <c r="E23" s="30">
        <v>187.97</v>
      </c>
      <c r="F23" s="30">
        <v>684.59</v>
      </c>
      <c r="G23" s="30">
        <v>974.66</v>
      </c>
      <c r="H23" s="30">
        <v>185.65</v>
      </c>
      <c r="I23" s="30">
        <v>728.68</v>
      </c>
      <c r="J23" s="30">
        <v>617.29</v>
      </c>
      <c r="K23" s="30">
        <v>830.79</v>
      </c>
      <c r="L23" s="30">
        <v>747.24</v>
      </c>
      <c r="M23" s="30">
        <v>415.39</v>
      </c>
      <c r="N23" s="30">
        <v>239.02</v>
      </c>
      <c r="O23" s="30">
        <f>SUM(B23:N23)</f>
        <v>7973.68</v>
      </c>
    </row>
    <row r="24" spans="1:26" ht="18.75" customHeight="1">
      <c r="A24" s="26" t="s">
        <v>76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77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78</v>
      </c>
      <c r="B26" s="30">
        <v>49828.03</v>
      </c>
      <c r="C26" s="30">
        <v>19857.27</v>
      </c>
      <c r="D26" s="30">
        <v>25757.98</v>
      </c>
      <c r="E26" s="30">
        <v>7324.79</v>
      </c>
      <c r="F26" s="30">
        <v>22652.79</v>
      </c>
      <c r="G26" s="30">
        <v>34888.58</v>
      </c>
      <c r="H26" s="30">
        <v>6987.03</v>
      </c>
      <c r="I26" s="30">
        <v>34956.73</v>
      </c>
      <c r="J26" s="30">
        <v>20676.76</v>
      </c>
      <c r="K26" s="30">
        <v>34198.83</v>
      </c>
      <c r="L26" s="30">
        <v>34028.03</v>
      </c>
      <c r="M26" s="30">
        <v>24133.12</v>
      </c>
      <c r="N26" s="30">
        <v>7073.21</v>
      </c>
      <c r="O26" s="30">
        <f t="shared" si="4"/>
        <v>322363.1500000001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7"/>
      <c r="B27" s="16"/>
      <c r="C27" s="16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</row>
    <row r="28" spans="1:15" ht="18.75" customHeight="1">
      <c r="A28" s="14" t="s">
        <v>39</v>
      </c>
      <c r="B28" s="30">
        <f aca="true" t="shared" si="6" ref="B28:O28">+B29+B31+B44+B45+B48-B49</f>
        <v>-85795.55</v>
      </c>
      <c r="C28" s="30">
        <f>+C29+C31+C44+C45+C48-C49</f>
        <v>-78607.81999999999</v>
      </c>
      <c r="D28" s="30">
        <f t="shared" si="6"/>
        <v>-79973.65</v>
      </c>
      <c r="E28" s="30">
        <f t="shared" si="6"/>
        <v>-21279.54</v>
      </c>
      <c r="F28" s="30">
        <f t="shared" si="6"/>
        <v>-63591.42</v>
      </c>
      <c r="G28" s="30">
        <f t="shared" si="6"/>
        <v>-80705.13</v>
      </c>
      <c r="H28" s="30">
        <f t="shared" si="6"/>
        <v>-21408.170000000002</v>
      </c>
      <c r="I28" s="30">
        <f t="shared" si="6"/>
        <v>-90497.42</v>
      </c>
      <c r="J28" s="30">
        <f t="shared" si="6"/>
        <v>-53403.85</v>
      </c>
      <c r="K28" s="30">
        <f t="shared" si="6"/>
        <v>-89943.20999999999</v>
      </c>
      <c r="L28" s="30">
        <f t="shared" si="6"/>
        <v>-65359.58</v>
      </c>
      <c r="M28" s="30">
        <f t="shared" si="6"/>
        <v>-22535.14</v>
      </c>
      <c r="N28" s="30">
        <f t="shared" si="6"/>
        <v>-21489.36</v>
      </c>
      <c r="O28" s="30">
        <f t="shared" si="6"/>
        <v>-774589.8400000001</v>
      </c>
    </row>
    <row r="29" spans="1:15" ht="18.75" customHeight="1">
      <c r="A29" s="26" t="s">
        <v>40</v>
      </c>
      <c r="B29" s="31">
        <f>+B30</f>
        <v>-63558</v>
      </c>
      <c r="C29" s="31">
        <f>+C30</f>
        <v>-61613.2</v>
      </c>
      <c r="D29" s="31">
        <f aca="true" t="shared" si="7" ref="D29:O29">+D30</f>
        <v>-49645.2</v>
      </c>
      <c r="E29" s="31">
        <f t="shared" si="7"/>
        <v>-9077.2</v>
      </c>
      <c r="F29" s="31">
        <f t="shared" si="7"/>
        <v>-35266</v>
      </c>
      <c r="G29" s="31">
        <f t="shared" si="7"/>
        <v>-47537.6</v>
      </c>
      <c r="H29" s="31">
        <f t="shared" si="7"/>
        <v>-8188.4</v>
      </c>
      <c r="I29" s="31">
        <f t="shared" si="7"/>
        <v>-60372.4</v>
      </c>
      <c r="J29" s="31">
        <f t="shared" si="7"/>
        <v>-43705.2</v>
      </c>
      <c r="K29" s="31">
        <f t="shared" si="7"/>
        <v>-44255.2</v>
      </c>
      <c r="L29" s="31">
        <f t="shared" si="7"/>
        <v>-31952.8</v>
      </c>
      <c r="M29" s="31">
        <f t="shared" si="7"/>
        <v>-16979.6</v>
      </c>
      <c r="N29" s="31">
        <f t="shared" si="7"/>
        <v>-15813.6</v>
      </c>
      <c r="O29" s="31">
        <f t="shared" si="7"/>
        <v>-487964.4</v>
      </c>
    </row>
    <row r="30" spans="1:26" ht="18.75" customHeight="1">
      <c r="A30" s="27" t="s">
        <v>41</v>
      </c>
      <c r="B30" s="16">
        <f>ROUND((-B9)*$G$3,2)</f>
        <v>-63558</v>
      </c>
      <c r="C30" s="16">
        <f aca="true" t="shared" si="8" ref="C30:N30">ROUND((-C9)*$G$3,2)</f>
        <v>-61613.2</v>
      </c>
      <c r="D30" s="16">
        <f t="shared" si="8"/>
        <v>-49645.2</v>
      </c>
      <c r="E30" s="16">
        <f t="shared" si="8"/>
        <v>-9077.2</v>
      </c>
      <c r="F30" s="16">
        <f t="shared" si="8"/>
        <v>-35266</v>
      </c>
      <c r="G30" s="16">
        <f t="shared" si="8"/>
        <v>-47537.6</v>
      </c>
      <c r="H30" s="16">
        <f t="shared" si="8"/>
        <v>-8188.4</v>
      </c>
      <c r="I30" s="16">
        <f t="shared" si="8"/>
        <v>-60372.4</v>
      </c>
      <c r="J30" s="16">
        <f t="shared" si="8"/>
        <v>-43705.2</v>
      </c>
      <c r="K30" s="16">
        <f t="shared" si="8"/>
        <v>-44255.2</v>
      </c>
      <c r="L30" s="16">
        <f t="shared" si="8"/>
        <v>-31952.8</v>
      </c>
      <c r="M30" s="16">
        <f t="shared" si="8"/>
        <v>-16979.6</v>
      </c>
      <c r="N30" s="16">
        <f t="shared" si="8"/>
        <v>-15813.6</v>
      </c>
      <c r="O30" s="32">
        <f aca="true" t="shared" si="9" ref="O30:O49">SUM(B30:N30)</f>
        <v>-487964.4</v>
      </c>
      <c r="P30"/>
      <c r="Q30"/>
      <c r="R30"/>
      <c r="S30"/>
      <c r="T30"/>
      <c r="U30"/>
      <c r="V30"/>
      <c r="W30"/>
      <c r="X30"/>
      <c r="Y30"/>
      <c r="Z30"/>
    </row>
    <row r="31" spans="1:15" ht="18.75" customHeight="1">
      <c r="A31" s="26" t="s">
        <v>42</v>
      </c>
      <c r="B31" s="31">
        <f>SUM(B32:B42)</f>
        <v>-22237.550000000003</v>
      </c>
      <c r="C31" s="31">
        <f aca="true" t="shared" si="10" ref="C31:O31">SUM(C32:C42)</f>
        <v>-16994.62</v>
      </c>
      <c r="D31" s="31">
        <f t="shared" si="10"/>
        <v>-26504.61</v>
      </c>
      <c r="E31" s="31">
        <f t="shared" si="10"/>
        <v>-12202.34</v>
      </c>
      <c r="F31" s="31">
        <f t="shared" si="10"/>
        <v>-28325.42</v>
      </c>
      <c r="G31" s="31">
        <f t="shared" si="10"/>
        <v>-33167.53</v>
      </c>
      <c r="H31" s="31">
        <f t="shared" si="10"/>
        <v>-12111.82</v>
      </c>
      <c r="I31" s="31">
        <f t="shared" si="10"/>
        <v>-30125.02</v>
      </c>
      <c r="J31" s="31">
        <f t="shared" si="10"/>
        <v>-9698.650000000001</v>
      </c>
      <c r="K31" s="31">
        <f t="shared" si="10"/>
        <v>-45688.01</v>
      </c>
      <c r="L31" s="31">
        <f t="shared" si="10"/>
        <v>-33406.78</v>
      </c>
      <c r="M31" s="31">
        <f t="shared" si="10"/>
        <v>-5555.54</v>
      </c>
      <c r="N31" s="31">
        <f t="shared" si="10"/>
        <v>-5675.76</v>
      </c>
      <c r="O31" s="31">
        <f t="shared" si="10"/>
        <v>-281693.65</v>
      </c>
    </row>
    <row r="32" spans="1:26" ht="18.75" customHeight="1">
      <c r="A32" s="27" t="s">
        <v>43</v>
      </c>
      <c r="B32" s="33">
        <v>-16804.9</v>
      </c>
      <c r="C32" s="33">
        <v>-12852.38</v>
      </c>
      <c r="D32" s="33">
        <v>-22943.06</v>
      </c>
      <c r="E32" s="33">
        <v>-11157.1</v>
      </c>
      <c r="F32" s="33">
        <v>-24518.69</v>
      </c>
      <c r="G32" s="33">
        <v>-27747.78</v>
      </c>
      <c r="H32" s="33">
        <v>-11079.49</v>
      </c>
      <c r="I32" s="33">
        <v>-26073.11</v>
      </c>
      <c r="J32" s="33">
        <v>-6266.14</v>
      </c>
      <c r="K32" s="33">
        <v>-41068.32</v>
      </c>
      <c r="L32" s="33">
        <v>-29251.64</v>
      </c>
      <c r="M32" s="33">
        <v>-3245.69</v>
      </c>
      <c r="N32" s="33">
        <v>-4346.63</v>
      </c>
      <c r="O32" s="33">
        <f t="shared" si="9"/>
        <v>-237354.93000000005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44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45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46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47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48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49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50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51</v>
      </c>
      <c r="B40" s="33">
        <v>-5432.65</v>
      </c>
      <c r="C40" s="33">
        <v>-4142.24</v>
      </c>
      <c r="D40" s="33">
        <v>-3561.55</v>
      </c>
      <c r="E40" s="33">
        <v>-1045.24</v>
      </c>
      <c r="F40" s="33">
        <v>-3806.73</v>
      </c>
      <c r="G40" s="33">
        <v>-5419.75</v>
      </c>
      <c r="H40" s="33">
        <v>-1032.33</v>
      </c>
      <c r="I40" s="33">
        <v>-4051.91</v>
      </c>
      <c r="J40" s="33">
        <v>-3432.51</v>
      </c>
      <c r="K40" s="33">
        <v>-4619.69</v>
      </c>
      <c r="L40" s="33">
        <v>-4155.14</v>
      </c>
      <c r="M40" s="33">
        <v>-2309.85</v>
      </c>
      <c r="N40" s="33">
        <v>-1329.13</v>
      </c>
      <c r="O40" s="33">
        <f t="shared" si="9"/>
        <v>-44338.719999999994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71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f>SUM(B41:N41)</f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72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73</v>
      </c>
      <c r="B44" s="35">
        <v>0</v>
      </c>
      <c r="C44" s="35">
        <v>0</v>
      </c>
      <c r="D44" s="35">
        <v>-3823.84</v>
      </c>
      <c r="E44" s="35">
        <v>0</v>
      </c>
      <c r="F44" s="35">
        <v>0</v>
      </c>
      <c r="G44" s="35">
        <v>0</v>
      </c>
      <c r="H44" s="35">
        <v>-1107.95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-4931.79</v>
      </c>
      <c r="P44"/>
      <c r="Q44" s="43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52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3"/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4" t="s">
        <v>53</v>
      </c>
      <c r="B47" s="36">
        <f aca="true" t="shared" si="11" ref="B47:N47">+B17+B28</f>
        <v>1130397.21</v>
      </c>
      <c r="C47" s="36">
        <f t="shared" si="11"/>
        <v>830409.4500000001</v>
      </c>
      <c r="D47" s="36">
        <f t="shared" si="11"/>
        <v>710552.9199999999</v>
      </c>
      <c r="E47" s="36">
        <f t="shared" si="11"/>
        <v>210878.29000000004</v>
      </c>
      <c r="F47" s="36">
        <f t="shared" si="11"/>
        <v>776351.09</v>
      </c>
      <c r="G47" s="36">
        <f t="shared" si="11"/>
        <v>1117301.8699999996</v>
      </c>
      <c r="H47" s="36">
        <f t="shared" si="11"/>
        <v>207168.68999999997</v>
      </c>
      <c r="I47" s="36">
        <f t="shared" si="11"/>
        <v>813563.0099999999</v>
      </c>
      <c r="J47" s="36">
        <f t="shared" si="11"/>
        <v>704133.76</v>
      </c>
      <c r="K47" s="36">
        <f t="shared" si="11"/>
        <v>934638.95</v>
      </c>
      <c r="L47" s="36">
        <f t="shared" si="11"/>
        <v>860062.81</v>
      </c>
      <c r="M47" s="36">
        <f t="shared" si="11"/>
        <v>496122.76</v>
      </c>
      <c r="N47" s="36">
        <f t="shared" si="11"/>
        <v>262128.83000000007</v>
      </c>
      <c r="O47" s="36">
        <f>SUM(B47:N47)</f>
        <v>9053709.64</v>
      </c>
      <c r="P47"/>
      <c r="Q47"/>
      <c r="R47"/>
      <c r="S47"/>
      <c r="T47"/>
      <c r="U47"/>
      <c r="V47"/>
      <c r="W47"/>
      <c r="X47"/>
      <c r="Y47"/>
      <c r="Z47"/>
    </row>
    <row r="48" spans="1:19" ht="18.75" customHeight="1">
      <c r="A48" s="37" t="s">
        <v>54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8.75" customHeight="1">
      <c r="A49" s="37" t="s">
        <v>55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5.75">
      <c r="A50" s="38"/>
      <c r="B50" s="39"/>
      <c r="C50" s="39"/>
      <c r="D50" s="40"/>
      <c r="E50" s="40"/>
      <c r="F50" s="40"/>
      <c r="G50" s="40"/>
      <c r="H50" s="40"/>
      <c r="I50" s="39"/>
      <c r="J50" s="40"/>
      <c r="K50" s="40"/>
      <c r="L50" s="40"/>
      <c r="M50" s="40"/>
      <c r="N50" s="40"/>
      <c r="O50" s="41"/>
      <c r="P50" s="42"/>
      <c r="Q50"/>
      <c r="R50" s="43"/>
      <c r="S50"/>
    </row>
    <row r="51" spans="1:19" ht="12.75" customHeight="1">
      <c r="A51" s="44"/>
      <c r="B51" s="45"/>
      <c r="C51" s="45"/>
      <c r="D51" s="46"/>
      <c r="E51" s="46"/>
      <c r="F51" s="46"/>
      <c r="G51" s="46"/>
      <c r="H51" s="46"/>
      <c r="I51" s="45"/>
      <c r="J51" s="46"/>
      <c r="K51" s="46"/>
      <c r="L51" s="46"/>
      <c r="M51" s="46"/>
      <c r="N51" s="46"/>
      <c r="O51" s="47"/>
      <c r="P51" s="42"/>
      <c r="Q51"/>
      <c r="R51" s="43"/>
      <c r="S51"/>
    </row>
    <row r="52" spans="1:17" ht="15" customHeight="1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50"/>
      <c r="Q52"/>
    </row>
    <row r="53" spans="1:17" ht="18.75" customHeight="1">
      <c r="A53" s="14" t="s">
        <v>56</v>
      </c>
      <c r="B53" s="51">
        <f aca="true" t="shared" si="12" ref="B53:O53">SUM(B54:B64)</f>
        <v>1130397.21</v>
      </c>
      <c r="C53" s="51">
        <f t="shared" si="12"/>
        <v>830409.4500000001</v>
      </c>
      <c r="D53" s="51">
        <f t="shared" si="12"/>
        <v>710552.91</v>
      </c>
      <c r="E53" s="51">
        <f t="shared" si="12"/>
        <v>210878.29</v>
      </c>
      <c r="F53" s="51">
        <f t="shared" si="12"/>
        <v>776351.09</v>
      </c>
      <c r="G53" s="51">
        <f t="shared" si="12"/>
        <v>1117301.86</v>
      </c>
      <c r="H53" s="51">
        <f t="shared" si="12"/>
        <v>207168.71</v>
      </c>
      <c r="I53" s="51">
        <f t="shared" si="12"/>
        <v>813563.01</v>
      </c>
      <c r="J53" s="51">
        <f t="shared" si="12"/>
        <v>704133.75</v>
      </c>
      <c r="K53" s="51">
        <f t="shared" si="12"/>
        <v>934638.94</v>
      </c>
      <c r="L53" s="51">
        <f t="shared" si="12"/>
        <v>860062.81</v>
      </c>
      <c r="M53" s="51">
        <f t="shared" si="12"/>
        <v>496122.76</v>
      </c>
      <c r="N53" s="51">
        <f t="shared" si="12"/>
        <v>262128.83</v>
      </c>
      <c r="O53" s="36">
        <f t="shared" si="12"/>
        <v>9053709.620000001</v>
      </c>
      <c r="Q53"/>
    </row>
    <row r="54" spans="1:18" ht="18.75" customHeight="1">
      <c r="A54" s="26" t="s">
        <v>57</v>
      </c>
      <c r="B54" s="51">
        <v>923144.04</v>
      </c>
      <c r="C54" s="51">
        <v>590891.28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>SUM(B54:N54)</f>
        <v>1514035.32</v>
      </c>
      <c r="P54"/>
      <c r="Q54"/>
      <c r="R54" s="43"/>
    </row>
    <row r="55" spans="1:16" ht="18.75" customHeight="1">
      <c r="A55" s="26" t="s">
        <v>58</v>
      </c>
      <c r="B55" s="51">
        <v>207253.17</v>
      </c>
      <c r="C55" s="51">
        <v>239518.17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aca="true" t="shared" si="13" ref="O55:O64">SUM(B55:N55)</f>
        <v>446771.34</v>
      </c>
      <c r="P55"/>
    </row>
    <row r="56" spans="1:17" ht="18.75" customHeight="1">
      <c r="A56" s="26" t="s">
        <v>59</v>
      </c>
      <c r="B56" s="52">
        <v>0</v>
      </c>
      <c r="C56" s="52">
        <v>0</v>
      </c>
      <c r="D56" s="31">
        <v>710552.91</v>
      </c>
      <c r="E56" s="52">
        <v>0</v>
      </c>
      <c r="F56" s="52">
        <v>0</v>
      </c>
      <c r="G56" s="52">
        <v>0</v>
      </c>
      <c r="H56" s="51">
        <v>207168.71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917721.62</v>
      </c>
      <c r="Q56"/>
    </row>
    <row r="57" spans="1:18" ht="18.75" customHeight="1">
      <c r="A57" s="26" t="s">
        <v>60</v>
      </c>
      <c r="B57" s="52">
        <v>0</v>
      </c>
      <c r="C57" s="52">
        <v>0</v>
      </c>
      <c r="D57" s="52">
        <v>0</v>
      </c>
      <c r="E57" s="31">
        <v>210878.29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210878.29</v>
      </c>
      <c r="R57"/>
    </row>
    <row r="58" spans="1:19" ht="18.75" customHeight="1">
      <c r="A58" s="26" t="s">
        <v>61</v>
      </c>
      <c r="B58" s="52">
        <v>0</v>
      </c>
      <c r="C58" s="52">
        <v>0</v>
      </c>
      <c r="D58" s="52">
        <v>0</v>
      </c>
      <c r="E58" s="52">
        <v>0</v>
      </c>
      <c r="F58" s="31">
        <v>776351.09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1">
        <f t="shared" si="13"/>
        <v>776351.09</v>
      </c>
      <c r="S58"/>
    </row>
    <row r="59" spans="1:20" ht="18.75" customHeight="1">
      <c r="A59" s="26" t="s">
        <v>62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1">
        <v>1117301.86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1117301.86</v>
      </c>
      <c r="T59"/>
    </row>
    <row r="60" spans="1:21" ht="18.75" customHeight="1">
      <c r="A60" s="26" t="s">
        <v>63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1">
        <v>813563.01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813563.01</v>
      </c>
      <c r="U60"/>
    </row>
    <row r="61" spans="1:22" ht="18.75" customHeight="1">
      <c r="A61" s="26" t="s">
        <v>64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31">
        <v>704133.75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704133.75</v>
      </c>
      <c r="V61"/>
    </row>
    <row r="62" spans="1:23" ht="18.75" customHeight="1">
      <c r="A62" s="26" t="s">
        <v>65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31">
        <v>934638.94</v>
      </c>
      <c r="L62" s="31">
        <v>860062.81</v>
      </c>
      <c r="M62" s="52">
        <v>0</v>
      </c>
      <c r="N62" s="52">
        <v>0</v>
      </c>
      <c r="O62" s="36">
        <f t="shared" si="13"/>
        <v>1794701.75</v>
      </c>
      <c r="P62"/>
      <c r="W62"/>
    </row>
    <row r="63" spans="1:25" ht="18.75" customHeight="1">
      <c r="A63" s="26" t="s">
        <v>66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31">
        <v>496122.76</v>
      </c>
      <c r="N63" s="52">
        <v>0</v>
      </c>
      <c r="O63" s="36">
        <f t="shared" si="13"/>
        <v>496122.76</v>
      </c>
      <c r="R63"/>
      <c r="Y63"/>
    </row>
    <row r="64" spans="1:26" ht="18.75" customHeight="1">
      <c r="A64" s="38" t="s">
        <v>67</v>
      </c>
      <c r="B64" s="53">
        <v>0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4">
        <v>262128.83</v>
      </c>
      <c r="O64" s="55">
        <f t="shared" si="13"/>
        <v>262128.83</v>
      </c>
      <c r="P64"/>
      <c r="S64"/>
      <c r="Z64"/>
    </row>
    <row r="65" spans="1:12" ht="21" customHeight="1">
      <c r="A65" s="56" t="s">
        <v>74</v>
      </c>
      <c r="B65" s="57"/>
      <c r="C65" s="57"/>
      <c r="D65"/>
      <c r="E65"/>
      <c r="F65"/>
      <c r="G65"/>
      <c r="H65" s="58"/>
      <c r="I65" s="58"/>
      <c r="J65"/>
      <c r="K65"/>
      <c r="L65"/>
    </row>
    <row r="66" spans="1:14" ht="15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</row>
    <row r="67" spans="2:12" ht="13.5">
      <c r="B67" s="57"/>
      <c r="C67" s="57"/>
      <c r="D67"/>
      <c r="E67"/>
      <c r="F67"/>
      <c r="G67"/>
      <c r="H67" s="58"/>
      <c r="I67" s="58"/>
      <c r="J67"/>
      <c r="K67"/>
      <c r="L67"/>
    </row>
    <row r="68" spans="2:12" ht="13.5">
      <c r="B68" s="57"/>
      <c r="C68" s="57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 s="59"/>
      <c r="I69" s="59"/>
      <c r="J69" s="60"/>
      <c r="K69" s="60"/>
      <c r="L69" s="60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ht="13.5">
      <c r="K76"/>
    </row>
    <row r="77" ht="13.5">
      <c r="L77"/>
    </row>
    <row r="78" ht="13.5">
      <c r="M78"/>
    </row>
    <row r="79" ht="13.5">
      <c r="N79"/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  <row r="108" spans="2:14" ht="13.5"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</row>
  </sheetData>
  <sheetProtection/>
  <mergeCells count="6">
    <mergeCell ref="A1:O1"/>
    <mergeCell ref="A2:O2"/>
    <mergeCell ref="A4:A6"/>
    <mergeCell ref="B4:N4"/>
    <mergeCell ref="O4:O6"/>
    <mergeCell ref="A66:N6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2022-01-07T20:43:19Z</dcterms:modified>
  <cp:category/>
  <cp:version/>
  <cp:contentType/>
  <cp:contentStatus/>
</cp:coreProperties>
</file>