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<sst xmlns="http://schemas.openxmlformats.org/spreadsheetml/2006/main" count="81" uniqueCount="78">
  <si>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</si>
  <si>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</si>
  <si>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</si>
  <si>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</si>
  <si>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</si>
  <si>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</si>
  <si>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</si>
  <si>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</si>
  <si>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</si>
  <si>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</si>
  <si>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</si>
  <si>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</si>
  <si>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</si>
  <si>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</si>
  <si>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</si>
  <si>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</si>
  <si>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</si>
  <si>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</si>
  <si>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</si>
  <si>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</si>
  <si>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</si>
  <si>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</si>
  <si>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</si>
  <si>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</si>
  <si>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</si>
  <si>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</si>
  <si>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</si>
  <si>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</si>
  <si>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</si>
  <si>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</si>
  <si>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</si>
  <si>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</si>
  <si>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</si>
  <si>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</si>
  <si>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</si>
  <si>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</si>
  <si>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</si>
  <si>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</si>
  <si>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</si>
  <si>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</si>
  <si>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</si>
  <si>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</si>
  <si>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</si>
  <si>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</si>
  <si>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</si>
  <si>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</si>
  <si>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</si>
  <si>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</si>
  <si>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</si>
  <si>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</si>
  <si>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</si>
  <si>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</si>
  <si>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</si>
  <si>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</si>
  <si>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</si>
  <si>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</si>
  <si>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</si>
  <si>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</si>
  <si>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</si>
  <si>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</si>
  <si>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</si>
  <si>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</si>
  <si>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</si>
  <si>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</si>
  <si>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</si>
  <si>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</si>
  <si>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</si>
  <si>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</si>
  <si>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</si>
  <si>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</si>
  <si>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</si>
  <si>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</si>
  <si>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</si>
  <si>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13/12/21 - VENCIMENTO 20/12/21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</si>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</sst>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346843</v>
      </c>
      <c r="C7" s="9">
        <f t="shared" si="0"/>
        <v>236994</v>
      </c>
      <c r="D7" s="9">
        <f t="shared" si="0"/>
        <v>260526</v>
      </c>
      <c r="E7" s="9">
        <f t="shared" si="0"/>
        <v>46809</v>
      </c>
      <c r="F7" s="9">
        <f t="shared" si="0"/>
        <v>143278</v>
      </c>
      <c r="G7" s="9">
        <f t="shared" si="0"/>
        <v>319091</v>
      </c>
      <c r="H7" s="9">
        <f t="shared" si="0"/>
        <v>42460</v>
      </c>
      <c r="I7" s="9">
        <f t="shared" si="0"/>
        <v>184487</v>
      </c>
      <c r="J7" s="9">
        <f t="shared" si="0"/>
        <v>211587</v>
      </c>
      <c r="K7" s="9">
        <f t="shared" si="0"/>
        <v>316749</v>
      </c>
      <c r="L7" s="9">
        <f t="shared" si="0"/>
        <v>230013</v>
      </c>
      <c r="M7" s="9">
        <f t="shared" si="0"/>
        <v>114602</v>
      </c>
      <c r="N7" s="9">
        <f t="shared" si="0"/>
        <v>69193</v>
      </c>
      <c r="O7" s="9">
        <f t="shared" si="0"/>
        <v>2522632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17403</v>
      </c>
      <c r="C8" s="11">
        <f t="shared" si="1"/>
        <v>16733</v>
      </c>
      <c r="D8" s="11">
        <f t="shared" si="1"/>
        <v>13531</v>
      </c>
      <c r="E8" s="11">
        <f t="shared" si="1"/>
        <v>2341</v>
      </c>
      <c r="F8" s="11">
        <f t="shared" si="1"/>
        <v>6948</v>
      </c>
      <c r="G8" s="11">
        <f t="shared" si="1"/>
        <v>14742</v>
      </c>
      <c r="H8" s="11">
        <f t="shared" si="1"/>
        <v>2709</v>
      </c>
      <c r="I8" s="11">
        <f t="shared" si="1"/>
        <v>13235</v>
      </c>
      <c r="J8" s="11">
        <f t="shared" si="1"/>
        <v>13145</v>
      </c>
      <c r="K8" s="11">
        <f t="shared" si="1"/>
        <v>11589</v>
      </c>
      <c r="L8" s="11">
        <f t="shared" si="1"/>
        <v>9140</v>
      </c>
      <c r="M8" s="11">
        <f t="shared" si="1"/>
        <v>5348</v>
      </c>
      <c r="N8" s="11">
        <f t="shared" si="1"/>
        <v>4608</v>
      </c>
      <c r="O8" s="11">
        <f t="shared" si="1"/>
        <v>131472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17403</v>
      </c>
      <c r="C9" s="11">
        <v>16733</v>
      </c>
      <c r="D9" s="11">
        <v>13531</v>
      </c>
      <c r="E9" s="11">
        <v>2341</v>
      </c>
      <c r="F9" s="11">
        <v>6948</v>
      </c>
      <c r="G9" s="11">
        <v>14742</v>
      </c>
      <c r="H9" s="11">
        <v>2709</v>
      </c>
      <c r="I9" s="11">
        <v>13232</v>
      </c>
      <c r="J9" s="11">
        <v>13145</v>
      </c>
      <c r="K9" s="11">
        <v>11578</v>
      </c>
      <c r="L9" s="11">
        <v>9140</v>
      </c>
      <c r="M9" s="11">
        <v>5341</v>
      </c>
      <c r="N9" s="11">
        <v>4602</v>
      </c>
      <c r="O9" s="11">
        <f>SUM(B9:N9)</f>
        <v>131445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11</v>
      </c>
      <c r="L10" s="13">
        <v>0</v>
      </c>
      <c r="M10" s="13">
        <v>7</v>
      </c>
      <c r="N10" s="13">
        <v>6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329440</v>
      </c>
      <c r="C11" s="13">
        <v>220261</v>
      </c>
      <c r="D11" s="13">
        <v>246995</v>
      </c>
      <c r="E11" s="13">
        <v>44468</v>
      </c>
      <c r="F11" s="13">
        <v>136330</v>
      </c>
      <c r="G11" s="13">
        <v>304349</v>
      </c>
      <c r="H11" s="13">
        <v>39751</v>
      </c>
      <c r="I11" s="13">
        <v>171252</v>
      </c>
      <c r="J11" s="13">
        <v>198442</v>
      </c>
      <c r="K11" s="13">
        <v>305160</v>
      </c>
      <c r="L11" s="13">
        <v>220873</v>
      </c>
      <c r="M11" s="13">
        <v>109254</v>
      </c>
      <c r="N11" s="13">
        <v>64585</v>
      </c>
      <c r="O11" s="11">
        <f>SUM(B11:N11)</f>
        <v>2391160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1.271591221897211</v>
      </c>
      <c r="C15" s="19">
        <v>1.336471939636198</v>
      </c>
      <c r="D15" s="19">
        <v>1.204603149725353</v>
      </c>
      <c r="E15" s="19">
        <v>1.133826448823956</v>
      </c>
      <c r="F15" s="19">
        <v>1.163844701739821</v>
      </c>
      <c r="G15" s="19">
        <v>1.574528339967741</v>
      </c>
      <c r="H15" s="19">
        <v>1.73316427019909</v>
      </c>
      <c r="I15" s="19">
        <v>1.666588398582036</v>
      </c>
      <c r="J15" s="19">
        <v>1.298826499052803</v>
      </c>
      <c r="K15" s="19">
        <v>1.208342744818239</v>
      </c>
      <c r="L15" s="19">
        <v>1.32793541813698</v>
      </c>
      <c r="M15" s="19">
        <v>1.29167336239558</v>
      </c>
      <c r="N15" s="19">
        <v>1.260715412773888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1077976.05</v>
      </c>
      <c r="C17" s="24">
        <f aca="true" t="shared" si="2" ref="C17:N17">C18+C19+C20+C21+C22+C23+C24+C25</f>
        <v>780872.93</v>
      </c>
      <c r="D17" s="24">
        <f t="shared" si="2"/>
        <v>675119.3099999999</v>
      </c>
      <c r="E17" s="24">
        <f t="shared" si="2"/>
        <v>199193.08000000002</v>
      </c>
      <c r="F17" s="24">
        <f t="shared" si="2"/>
        <v>431828.3499999999</v>
      </c>
      <c r="G17" s="24">
        <f t="shared" si="2"/>
        <v>1038088.9899999999</v>
      </c>
      <c r="H17" s="24">
        <f t="shared" si="2"/>
        <v>200230.55</v>
      </c>
      <c r="I17" s="24">
        <f t="shared" si="2"/>
        <v>762592.1</v>
      </c>
      <c r="J17" s="24">
        <f t="shared" si="2"/>
        <v>675534.2699999999</v>
      </c>
      <c r="K17" s="24">
        <f t="shared" si="2"/>
        <v>902950.59</v>
      </c>
      <c r="L17" s="24">
        <f t="shared" si="2"/>
        <v>824789.8600000001</v>
      </c>
      <c r="M17" s="24">
        <f t="shared" si="2"/>
        <v>462591.68</v>
      </c>
      <c r="N17" s="24">
        <f t="shared" si="2"/>
        <v>242136.66</v>
      </c>
      <c r="O17" s="24">
        <f>O18+O19+O20+O21+O22+O23+O24+O25</f>
        <v>8273904.420000001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772662.15</v>
      </c>
      <c r="C18" s="30">
        <f t="shared" si="3"/>
        <v>545394.29</v>
      </c>
      <c r="D18" s="30">
        <f t="shared" si="3"/>
        <v>525793.57</v>
      </c>
      <c r="E18" s="30">
        <f t="shared" si="3"/>
        <v>161388.07</v>
      </c>
      <c r="F18" s="30">
        <f t="shared" si="3"/>
        <v>335170.23</v>
      </c>
      <c r="G18" s="30">
        <f t="shared" si="3"/>
        <v>614154.45</v>
      </c>
      <c r="H18" s="30">
        <f t="shared" si="3"/>
        <v>109725.13</v>
      </c>
      <c r="I18" s="30">
        <f t="shared" si="3"/>
        <v>421571.24</v>
      </c>
      <c r="J18" s="30">
        <f t="shared" si="3"/>
        <v>486290.4</v>
      </c>
      <c r="K18" s="30">
        <f t="shared" si="3"/>
        <v>688137.2</v>
      </c>
      <c r="L18" s="30">
        <f t="shared" si="3"/>
        <v>568960.16</v>
      </c>
      <c r="M18" s="30">
        <f t="shared" si="3"/>
        <v>327119.95</v>
      </c>
      <c r="N18" s="30">
        <f t="shared" si="3"/>
        <v>178400.31</v>
      </c>
      <c r="O18" s="30">
        <f aca="true" t="shared" si="4" ref="O18:O25">SUM(B18:N18)</f>
        <v>5734767.149999999</v>
      </c>
    </row>
    <row r="19" spans="1:23" ht="18.75" customHeight="1">
      <c r="A19" s="26" t="s">
        <v>35</v>
      </c>
      <c r="B19" s="30">
        <f>IF(B15&lt;&gt;0,ROUND((B15-1)*B18,2),0)</f>
        <v>209848.26</v>
      </c>
      <c r="C19" s="30">
        <f aca="true" t="shared" si="5" ref="C19:N19">IF(C15&lt;&gt;0,ROUND((C15-1)*C18,2),0)</f>
        <v>183509.87</v>
      </c>
      <c r="D19" s="30">
        <f t="shared" si="5"/>
        <v>107579.02</v>
      </c>
      <c r="E19" s="30">
        <f t="shared" si="5"/>
        <v>21597.99</v>
      </c>
      <c r="F19" s="30">
        <f t="shared" si="5"/>
        <v>54915.87</v>
      </c>
      <c r="G19" s="30">
        <f t="shared" si="5"/>
        <v>352849.14</v>
      </c>
      <c r="H19" s="30">
        <f t="shared" si="5"/>
        <v>80446.54</v>
      </c>
      <c r="I19" s="30">
        <f t="shared" si="5"/>
        <v>281014.5</v>
      </c>
      <c r="J19" s="30">
        <f t="shared" si="5"/>
        <v>145316.46</v>
      </c>
      <c r="K19" s="30">
        <f t="shared" si="5"/>
        <v>143368.39</v>
      </c>
      <c r="L19" s="30">
        <f t="shared" si="5"/>
        <v>186582.19</v>
      </c>
      <c r="M19" s="30">
        <f t="shared" si="5"/>
        <v>95412.18</v>
      </c>
      <c r="N19" s="30">
        <f t="shared" si="5"/>
        <v>46511.71</v>
      </c>
      <c r="O19" s="30">
        <f t="shared" si="4"/>
        <v>1908952.1199999999</v>
      </c>
      <c r="W19" s="60"/>
    </row>
    <row r="20" spans="1:15" ht="18.75" customHeight="1">
      <c r="A20" s="26" t="s">
        <v>36</v>
      </c>
      <c r="B20" s="30">
        <v>43097.28</v>
      </c>
      <c r="C20" s="30">
        <v>29429.04</v>
      </c>
      <c r="D20" s="30">
        <v>17900.8</v>
      </c>
      <c r="E20" s="30">
        <v>7541</v>
      </c>
      <c r="F20" s="30">
        <v>17890.36</v>
      </c>
      <c r="G20" s="30">
        <v>34855.59</v>
      </c>
      <c r="H20" s="30">
        <v>3429.94</v>
      </c>
      <c r="I20" s="30">
        <v>23708.4</v>
      </c>
      <c r="J20" s="30">
        <v>23687.23</v>
      </c>
      <c r="K20" s="30">
        <v>35904.94</v>
      </c>
      <c r="L20" s="30">
        <v>33878.25</v>
      </c>
      <c r="M20" s="30">
        <v>14585.2</v>
      </c>
      <c r="N20" s="30">
        <v>8810.2</v>
      </c>
      <c r="O20" s="30">
        <f t="shared" si="4"/>
        <v>294718.23000000004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152101.36</v>
      </c>
      <c r="C27" s="30">
        <f>+C28+C30+C43+C44+C47-C48</f>
        <v>103564.90000000001</v>
      </c>
      <c r="D27" s="30">
        <f t="shared" si="6"/>
        <v>-48756.15</v>
      </c>
      <c r="E27" s="30">
        <f t="shared" si="6"/>
        <v>35252.81</v>
      </c>
      <c r="F27" s="30">
        <f t="shared" si="6"/>
        <v>10564.529999999999</v>
      </c>
      <c r="G27" s="30">
        <f t="shared" si="6"/>
        <v>72533.76</v>
      </c>
      <c r="H27" s="30">
        <f t="shared" si="6"/>
        <v>-10868.519999999997</v>
      </c>
      <c r="I27" s="30">
        <f t="shared" si="6"/>
        <v>78074.45000000001</v>
      </c>
      <c r="J27" s="30">
        <f t="shared" si="6"/>
        <v>66361.23999999999</v>
      </c>
      <c r="K27" s="30">
        <f t="shared" si="6"/>
        <v>186723.34</v>
      </c>
      <c r="L27" s="30">
        <f t="shared" si="6"/>
        <v>159210.04000000004</v>
      </c>
      <c r="M27" s="30">
        <f t="shared" si="6"/>
        <v>31430.509999999987</v>
      </c>
      <c r="N27" s="30">
        <f t="shared" si="6"/>
        <v>-15894.929999999997</v>
      </c>
      <c r="O27" s="30">
        <f t="shared" si="6"/>
        <v>820297.3399999997</v>
      </c>
    </row>
    <row r="28" spans="1:15" ht="18.75" customHeight="1">
      <c r="A28" s="26" t="s">
        <v>40</v>
      </c>
      <c r="B28" s="31">
        <f>+B29</f>
        <v>-76573.2</v>
      </c>
      <c r="C28" s="31">
        <f>+C29</f>
        <v>-73625.2</v>
      </c>
      <c r="D28" s="31">
        <f aca="true" t="shared" si="7" ref="D28:O28">+D29</f>
        <v>-59536.4</v>
      </c>
      <c r="E28" s="31">
        <f t="shared" si="7"/>
        <v>-10300.4</v>
      </c>
      <c r="F28" s="31">
        <f t="shared" si="7"/>
        <v>-30571.2</v>
      </c>
      <c r="G28" s="31">
        <f t="shared" si="7"/>
        <v>-64864.8</v>
      </c>
      <c r="H28" s="31">
        <f t="shared" si="7"/>
        <v>-11919.6</v>
      </c>
      <c r="I28" s="31">
        <f t="shared" si="7"/>
        <v>-58220.8</v>
      </c>
      <c r="J28" s="31">
        <f t="shared" si="7"/>
        <v>-57838</v>
      </c>
      <c r="K28" s="31">
        <f t="shared" si="7"/>
        <v>-50943.2</v>
      </c>
      <c r="L28" s="31">
        <f t="shared" si="7"/>
        <v>-40216</v>
      </c>
      <c r="M28" s="31">
        <f t="shared" si="7"/>
        <v>-23500.4</v>
      </c>
      <c r="N28" s="31">
        <f t="shared" si="7"/>
        <v>-20248.8</v>
      </c>
      <c r="O28" s="31">
        <f t="shared" si="7"/>
        <v>-578358.0000000001</v>
      </c>
    </row>
    <row r="29" spans="1:26" ht="18.75" customHeight="1">
      <c r="A29" s="27" t="s">
        <v>41</v>
      </c>
      <c r="B29" s="16">
        <f>ROUND((-B9)*$G$3,2)</f>
        <v>-76573.2</v>
      </c>
      <c r="C29" s="16">
        <f aca="true" t="shared" si="8" ref="C29:N29">ROUND((-C9)*$G$3,2)</f>
        <v>-73625.2</v>
      </c>
      <c r="D29" s="16">
        <f t="shared" si="8"/>
        <v>-59536.4</v>
      </c>
      <c r="E29" s="16">
        <f t="shared" si="8"/>
        <v>-10300.4</v>
      </c>
      <c r="F29" s="16">
        <f t="shared" si="8"/>
        <v>-30571.2</v>
      </c>
      <c r="G29" s="16">
        <f t="shared" si="8"/>
        <v>-64864.8</v>
      </c>
      <c r="H29" s="16">
        <f t="shared" si="8"/>
        <v>-11919.6</v>
      </c>
      <c r="I29" s="16">
        <f t="shared" si="8"/>
        <v>-58220.8</v>
      </c>
      <c r="J29" s="16">
        <f t="shared" si="8"/>
        <v>-57838</v>
      </c>
      <c r="K29" s="16">
        <f t="shared" si="8"/>
        <v>-50943.2</v>
      </c>
      <c r="L29" s="16">
        <f t="shared" si="8"/>
        <v>-40216</v>
      </c>
      <c r="M29" s="16">
        <f t="shared" si="8"/>
        <v>-23500.4</v>
      </c>
      <c r="N29" s="16">
        <f t="shared" si="8"/>
        <v>-20248.8</v>
      </c>
      <c r="O29" s="32">
        <f aca="true" t="shared" si="9" ref="O29:O48">SUM(B29:N29)</f>
        <v>-578358.0000000001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-4603.84</v>
      </c>
      <c r="C30" s="31">
        <f aca="true" t="shared" si="10" ref="C30:O30">SUM(C31:C41)</f>
        <v>-3407.9000000000005</v>
      </c>
      <c r="D30" s="31">
        <f t="shared" si="10"/>
        <v>-2910.48</v>
      </c>
      <c r="E30" s="31">
        <f t="shared" si="10"/>
        <v>-857.27</v>
      </c>
      <c r="F30" s="31">
        <f t="shared" si="10"/>
        <v>-1830.95</v>
      </c>
      <c r="G30" s="31">
        <f t="shared" si="10"/>
        <v>-4498</v>
      </c>
      <c r="H30" s="31">
        <f t="shared" si="10"/>
        <v>-10530.029999999999</v>
      </c>
      <c r="I30" s="31">
        <f t="shared" si="10"/>
        <v>-3259.73</v>
      </c>
      <c r="J30" s="31">
        <f t="shared" si="10"/>
        <v>-2931.64</v>
      </c>
      <c r="K30" s="31">
        <f t="shared" si="10"/>
        <v>-3894.74</v>
      </c>
      <c r="L30" s="31">
        <f t="shared" si="10"/>
        <v>-3545.49</v>
      </c>
      <c r="M30" s="31">
        <f t="shared" si="10"/>
        <v>-1968.54</v>
      </c>
      <c r="N30" s="31">
        <f t="shared" si="10"/>
        <v>-1068.9199999999998</v>
      </c>
      <c r="O30" s="31">
        <f t="shared" si="10"/>
        <v>-45307.530000000006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-9662.18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-9662.18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-5613.31</v>
      </c>
      <c r="C39" s="33">
        <v>-4155.14</v>
      </c>
      <c r="D39" s="33">
        <v>-3548.65</v>
      </c>
      <c r="E39" s="33">
        <v>-1045.24</v>
      </c>
      <c r="F39" s="33">
        <v>-2232.42</v>
      </c>
      <c r="G39" s="33">
        <v>-5484.27</v>
      </c>
      <c r="H39" s="33">
        <v>-1058.14</v>
      </c>
      <c r="I39" s="33">
        <v>-3974.48</v>
      </c>
      <c r="J39" s="33">
        <v>-3574.45</v>
      </c>
      <c r="K39" s="33">
        <v>-4748.73</v>
      </c>
      <c r="L39" s="33">
        <v>-4322.9</v>
      </c>
      <c r="M39" s="33">
        <v>-2400.18</v>
      </c>
      <c r="N39" s="33">
        <v>-1303.32</v>
      </c>
      <c r="O39" s="33">
        <f t="shared" si="9"/>
        <v>-43461.23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1009.47</v>
      </c>
      <c r="C41" s="33">
        <v>747.24</v>
      </c>
      <c r="D41" s="33">
        <v>638.17</v>
      </c>
      <c r="E41" s="33">
        <v>187.97</v>
      </c>
      <c r="F41" s="33">
        <v>401.47</v>
      </c>
      <c r="G41" s="33">
        <v>986.27</v>
      </c>
      <c r="H41" s="33">
        <v>190.29</v>
      </c>
      <c r="I41" s="33">
        <v>714.75</v>
      </c>
      <c r="J41" s="33">
        <v>642.81</v>
      </c>
      <c r="K41" s="33">
        <v>853.99</v>
      </c>
      <c r="L41" s="33">
        <v>777.41</v>
      </c>
      <c r="M41" s="33">
        <v>431.64</v>
      </c>
      <c r="N41" s="33">
        <v>234.4</v>
      </c>
      <c r="O41" s="33">
        <f>SUM(B41:N41)</f>
        <v>7815.88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233278.4</v>
      </c>
      <c r="C43" s="35">
        <v>180598</v>
      </c>
      <c r="D43" s="35">
        <f>16937.54-3246.81</f>
        <v>13690.730000000001</v>
      </c>
      <c r="E43" s="35">
        <v>46410.479999999996</v>
      </c>
      <c r="F43" s="35">
        <v>42966.68</v>
      </c>
      <c r="G43" s="35">
        <v>141896.56</v>
      </c>
      <c r="H43" s="35">
        <f>12547.33-966.22</f>
        <v>11581.11</v>
      </c>
      <c r="I43" s="35">
        <v>139554.98</v>
      </c>
      <c r="J43" s="35">
        <v>127130.87999999999</v>
      </c>
      <c r="K43" s="35">
        <v>241561.28</v>
      </c>
      <c r="L43" s="35">
        <v>202971.53000000003</v>
      </c>
      <c r="M43" s="35">
        <v>56899.44999999999</v>
      </c>
      <c r="N43" s="35">
        <v>5422.79</v>
      </c>
      <c r="O43" s="33">
        <f t="shared" si="9"/>
        <v>1443962.8699999999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1230077.4100000001</v>
      </c>
      <c r="C46" s="36">
        <f t="shared" si="11"/>
        <v>884437.8300000001</v>
      </c>
      <c r="D46" s="36">
        <f t="shared" si="11"/>
        <v>626363.1599999999</v>
      </c>
      <c r="E46" s="36">
        <f t="shared" si="11"/>
        <v>234445.89</v>
      </c>
      <c r="F46" s="36">
        <f t="shared" si="11"/>
        <v>442392.8799999999</v>
      </c>
      <c r="G46" s="36">
        <f t="shared" si="11"/>
        <v>1110622.7499999998</v>
      </c>
      <c r="H46" s="36">
        <f t="shared" si="11"/>
        <v>189362.03</v>
      </c>
      <c r="I46" s="36">
        <f t="shared" si="11"/>
        <v>840666.55</v>
      </c>
      <c r="J46" s="36">
        <f t="shared" si="11"/>
        <v>741895.5099999999</v>
      </c>
      <c r="K46" s="36">
        <f t="shared" si="11"/>
        <v>1089673.93</v>
      </c>
      <c r="L46" s="36">
        <f t="shared" si="11"/>
        <v>983999.9000000001</v>
      </c>
      <c r="M46" s="36">
        <f t="shared" si="11"/>
        <v>494022.19</v>
      </c>
      <c r="N46" s="36">
        <f t="shared" si="11"/>
        <v>226241.73</v>
      </c>
      <c r="O46" s="36">
        <f>SUM(B46:N46)</f>
        <v>9094201.76</v>
      </c>
      <c r="P46"/>
      <c r="Q46" s="65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 s="43"/>
    </row>
    <row r="52" spans="1:17" ht="18.75" customHeight="1">
      <c r="A52" s="14" t="s">
        <v>56</v>
      </c>
      <c r="B52" s="51">
        <f aca="true" t="shared" si="12" ref="B52:O52">SUM(B53:B63)</f>
        <v>1230077.4100000001</v>
      </c>
      <c r="C52" s="51">
        <f t="shared" si="12"/>
        <v>884437.8300000001</v>
      </c>
      <c r="D52" s="51">
        <f t="shared" si="12"/>
        <v>626363.16</v>
      </c>
      <c r="E52" s="51">
        <f t="shared" si="12"/>
        <v>234445.88999999998</v>
      </c>
      <c r="F52" s="51">
        <f t="shared" si="12"/>
        <v>442392.87</v>
      </c>
      <c r="G52" s="51">
        <f t="shared" si="12"/>
        <v>1110622.74</v>
      </c>
      <c r="H52" s="51">
        <f t="shared" si="12"/>
        <v>189362.04</v>
      </c>
      <c r="I52" s="51">
        <f t="shared" si="12"/>
        <v>840666.56</v>
      </c>
      <c r="J52" s="51">
        <f t="shared" si="12"/>
        <v>741895.51</v>
      </c>
      <c r="K52" s="51">
        <f t="shared" si="12"/>
        <v>1089673.94</v>
      </c>
      <c r="L52" s="51">
        <f t="shared" si="12"/>
        <v>983999.8900000001</v>
      </c>
      <c r="M52" s="51">
        <f t="shared" si="12"/>
        <v>494022.18</v>
      </c>
      <c r="N52" s="51">
        <f t="shared" si="12"/>
        <v>226241.72999999998</v>
      </c>
      <c r="O52" s="36">
        <f t="shared" si="12"/>
        <v>9094201.75</v>
      </c>
      <c r="Q52"/>
    </row>
    <row r="53" spans="1:18" ht="18.75" customHeight="1">
      <c r="A53" s="26" t="s">
        <v>57</v>
      </c>
      <c r="B53" s="51">
        <v>1006178.5800000001</v>
      </c>
      <c r="C53" s="51">
        <v>632666.5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1638845.08</v>
      </c>
      <c r="P53"/>
      <c r="Q53"/>
      <c r="R53" s="43"/>
    </row>
    <row r="54" spans="1:16" ht="18.75" customHeight="1">
      <c r="A54" s="26" t="s">
        <v>58</v>
      </c>
      <c r="B54" s="51">
        <v>223898.83000000002</v>
      </c>
      <c r="C54" s="51">
        <v>251771.33000000002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475670.16000000003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626363.16</v>
      </c>
      <c r="E55" s="52">
        <v>0</v>
      </c>
      <c r="F55" s="52">
        <v>0</v>
      </c>
      <c r="G55" s="52">
        <v>0</v>
      </c>
      <c r="H55" s="51">
        <v>189362.04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815725.2000000001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234445.88999999998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234445.88999999998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442392.87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442392.87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1110622.74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1110622.74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840666.56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840666.56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741895.51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741895.51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1089673.94</v>
      </c>
      <c r="L61" s="31">
        <v>983999.8900000001</v>
      </c>
      <c r="M61" s="52">
        <v>0</v>
      </c>
      <c r="N61" s="52">
        <v>0</v>
      </c>
      <c r="O61" s="36">
        <f t="shared" si="13"/>
        <v>2073673.83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494022.18</v>
      </c>
      <c r="N62" s="52">
        <v>0</v>
      </c>
      <c r="O62" s="36">
        <f t="shared" si="13"/>
        <v>494022.18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226241.72999999998</v>
      </c>
      <c r="O63" s="55">
        <f t="shared" si="13"/>
        <v>226241.72999999998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2021-12-17T18:09:41Z</dcterms:modified>
  <cp:category/>
  <cp:version/>
  <cp:contentType/>
  <cp:contentStatus/>
</cp:coreProperties>
</file>