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482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<sst xmlns="http://schemas.openxmlformats.org/spreadsheetml/2006/main" count="81" uniqueCount="78">
  <si>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</si>
  <si>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</si>
  <si>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</si>
  <si>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</si>
  <si>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</si>
  <si>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</si>
  <si>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</si>
  <si>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</si>
  <si>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</si>
  <si>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</si>
  <si>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</si>
  <si>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</si>
  <si>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</si>
  <si>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</si>
  <si>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</si>
  <si>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</si>
  <si>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</si>
  <si>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</si>
  <si>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</si>
  <si>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</si>
  <si>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</si>
  <si>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</si>
  <si>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</si>
  <si>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</si>
  <si>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</si>
  <si>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</si>
  <si>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</si>
  <si>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</si>
  <si>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</si>
  <si>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</si>
  <si>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</si>
  <si>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</si>
  <si>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</si>
  <si>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</si>
  <si>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</si>
  <si>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</si>
  <si>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</si>
  <si>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</si>
  <si>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</si>
  <si>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</si>
  <si>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</si>
  <si>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</si>
  <si>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</si>
  <si>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</si>
  <si>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</si>
  <si>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</si>
  <si>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</si>
  <si>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</si>
  <si>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</si>
  <si>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</si>
  <si>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</si>
  <si>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 xml:space="preserve">5.2.9. Compromisso de Investimento 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</si>
  <si>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</si>
  <si>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</si>
  <si>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</si>
  <si>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</si>
  <si>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</si>
  <si>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</si>
  <si>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</si>
  <si>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</si>
  <si>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</si>
  <si>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</si>
  <si>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</si>
  <si>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</si>
  <si>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</si>
  <si>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</si>
  <si>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</si>
  <si>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</si>
  <si>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</si>
  <si>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4.6. Valor Frota Não Disponibilizada</t>
  </si>
  <si>
    <t>4.7. Ajuste Frota Operante</t>
  </si>
  <si>
    <t>4.8. Remuneração pelo Serviço Atende</t>
  </si>
  <si>
    <t>4. Remuneração Bruta do Operador (4.1 + 4.2 + 4.3 + 4.4 + 4.5 + 4.6 + 4.7 + 4.8)</t>
  </si>
  <si>
    <t>OPERAÇÃO 08/12/21 - VENCIMENTO 15/12/21</t>
  </si>
  <si>
    <t>5.2.10. Maggi Adm. de Consórcios LTDA</t>
  </si>
  <si>
    <t>5.2.11. Amortização do Investimento</t>
  </si>
  <si>
    <t>5.3. Revisão de Remuneração pelo Transporte Coletivo(1)</t>
  </si>
  <si>
    <t>Nota: (1) Revisões do período de 19/03 a 03/12/20, lotes D3 e D7.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</si>
</sst>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7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3" t="s">
        <v>68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21">
      <c r="A2" s="64" t="s">
        <v>73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5" t="s">
        <v>1</v>
      </c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6" t="s">
        <v>3</v>
      </c>
    </row>
    <row r="5" spans="1:15" ht="42" customHeight="1">
      <c r="A5" s="65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5"/>
    </row>
    <row r="6" spans="1:15" ht="20.25" customHeight="1">
      <c r="A6" s="65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5"/>
    </row>
    <row r="7" spans="1:26" ht="18.75" customHeight="1">
      <c r="A7" s="8" t="s">
        <v>27</v>
      </c>
      <c r="B7" s="9">
        <f aca="true" t="shared" si="0" ref="B7:O7">B8+B11</f>
        <v>384743</v>
      </c>
      <c r="C7" s="9">
        <f t="shared" si="0"/>
        <v>277860</v>
      </c>
      <c r="D7" s="9">
        <f t="shared" si="0"/>
        <v>282692</v>
      </c>
      <c r="E7" s="9">
        <f t="shared" si="0"/>
        <v>61322</v>
      </c>
      <c r="F7" s="9">
        <f t="shared" si="0"/>
        <v>222028</v>
      </c>
      <c r="G7" s="9">
        <f t="shared" si="0"/>
        <v>356492</v>
      </c>
      <c r="H7" s="9">
        <f t="shared" si="0"/>
        <v>45911</v>
      </c>
      <c r="I7" s="9">
        <f t="shared" si="0"/>
        <v>269073</v>
      </c>
      <c r="J7" s="9">
        <f t="shared" si="0"/>
        <v>234199</v>
      </c>
      <c r="K7" s="9">
        <f t="shared" si="0"/>
        <v>340042</v>
      </c>
      <c r="L7" s="9">
        <f t="shared" si="0"/>
        <v>250517</v>
      </c>
      <c r="M7" s="9">
        <f t="shared" si="0"/>
        <v>124180</v>
      </c>
      <c r="N7" s="9">
        <f t="shared" si="0"/>
        <v>75605</v>
      </c>
      <c r="O7" s="9">
        <f t="shared" si="0"/>
        <v>2924664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17242</v>
      </c>
      <c r="C8" s="11">
        <f t="shared" si="1"/>
        <v>18350</v>
      </c>
      <c r="D8" s="11">
        <f t="shared" si="1"/>
        <v>13234</v>
      </c>
      <c r="E8" s="11">
        <f t="shared" si="1"/>
        <v>2822</v>
      </c>
      <c r="F8" s="11">
        <f t="shared" si="1"/>
        <v>10249</v>
      </c>
      <c r="G8" s="11">
        <f t="shared" si="1"/>
        <v>14732</v>
      </c>
      <c r="H8" s="11">
        <f t="shared" si="1"/>
        <v>2738</v>
      </c>
      <c r="I8" s="11">
        <f t="shared" si="1"/>
        <v>17507</v>
      </c>
      <c r="J8" s="11">
        <f t="shared" si="1"/>
        <v>13117</v>
      </c>
      <c r="K8" s="11">
        <f t="shared" si="1"/>
        <v>10677</v>
      </c>
      <c r="L8" s="11">
        <f t="shared" si="1"/>
        <v>8512</v>
      </c>
      <c r="M8" s="11">
        <f t="shared" si="1"/>
        <v>5545</v>
      </c>
      <c r="N8" s="11">
        <f t="shared" si="1"/>
        <v>4787</v>
      </c>
      <c r="O8" s="11">
        <f t="shared" si="1"/>
        <v>139512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17242</v>
      </c>
      <c r="C9" s="11">
        <v>18350</v>
      </c>
      <c r="D9" s="11">
        <v>13234</v>
      </c>
      <c r="E9" s="11">
        <v>2822</v>
      </c>
      <c r="F9" s="11">
        <v>10249</v>
      </c>
      <c r="G9" s="11">
        <v>14732</v>
      </c>
      <c r="H9" s="11">
        <v>2738</v>
      </c>
      <c r="I9" s="11">
        <v>17503</v>
      </c>
      <c r="J9" s="11">
        <v>13117</v>
      </c>
      <c r="K9" s="11">
        <v>10668</v>
      </c>
      <c r="L9" s="11">
        <v>8512</v>
      </c>
      <c r="M9" s="11">
        <v>5537</v>
      </c>
      <c r="N9" s="11">
        <v>4781</v>
      </c>
      <c r="O9" s="11">
        <f>SUM(B9:N9)</f>
        <v>139485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4</v>
      </c>
      <c r="J10" s="13">
        <v>0</v>
      </c>
      <c r="K10" s="13">
        <v>9</v>
      </c>
      <c r="L10" s="13">
        <v>0</v>
      </c>
      <c r="M10" s="13">
        <v>8</v>
      </c>
      <c r="N10" s="13">
        <v>6</v>
      </c>
      <c r="O10" s="11">
        <f>SUM(B10:N10)</f>
        <v>27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367501</v>
      </c>
      <c r="C11" s="13">
        <v>259510</v>
      </c>
      <c r="D11" s="13">
        <v>269458</v>
      </c>
      <c r="E11" s="13">
        <v>58500</v>
      </c>
      <c r="F11" s="13">
        <v>211779</v>
      </c>
      <c r="G11" s="13">
        <v>341760</v>
      </c>
      <c r="H11" s="13">
        <v>43173</v>
      </c>
      <c r="I11" s="13">
        <v>251566</v>
      </c>
      <c r="J11" s="13">
        <v>221082</v>
      </c>
      <c r="K11" s="13">
        <v>329365</v>
      </c>
      <c r="L11" s="13">
        <v>242005</v>
      </c>
      <c r="M11" s="13">
        <v>118635</v>
      </c>
      <c r="N11" s="13">
        <v>70818</v>
      </c>
      <c r="O11" s="11">
        <f>SUM(B11:N11)</f>
        <v>2785152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2.2277</v>
      </c>
      <c r="C13" s="17">
        <v>2.3013</v>
      </c>
      <c r="D13" s="17">
        <v>2.0182</v>
      </c>
      <c r="E13" s="17">
        <v>3.4478</v>
      </c>
      <c r="F13" s="17">
        <v>2.3393</v>
      </c>
      <c r="G13" s="17">
        <v>1.9247</v>
      </c>
      <c r="H13" s="17">
        <v>2.5842</v>
      </c>
      <c r="I13" s="17">
        <v>2.2851</v>
      </c>
      <c r="J13" s="17">
        <v>2.2983</v>
      </c>
      <c r="K13" s="17">
        <v>2.1725</v>
      </c>
      <c r="L13" s="17">
        <v>2.4736</v>
      </c>
      <c r="M13" s="17">
        <v>2.8544</v>
      </c>
      <c r="N13" s="17">
        <v>2.5783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 t="s">
        <v>33</v>
      </c>
      <c r="B15" s="19">
        <v>1.183996152548828</v>
      </c>
      <c r="C15" s="19">
        <v>1.200451360931073</v>
      </c>
      <c r="D15" s="19">
        <v>1.157060629966685</v>
      </c>
      <c r="E15" s="19">
        <v>0.954062997407034</v>
      </c>
      <c r="F15" s="19">
        <v>1.344881161606535</v>
      </c>
      <c r="G15" s="19">
        <v>1.446821629755757</v>
      </c>
      <c r="H15" s="19">
        <v>1.648748407986076</v>
      </c>
      <c r="I15" s="19">
        <v>1.20765434015933</v>
      </c>
      <c r="J15" s="19">
        <v>1.249952898492057</v>
      </c>
      <c r="K15" s="19">
        <v>1.154854767530814</v>
      </c>
      <c r="L15" s="19">
        <v>1.246010198904926</v>
      </c>
      <c r="M15" s="19">
        <v>1.235958619345144</v>
      </c>
      <c r="N15" s="19">
        <v>1.17486890891435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15" ht="1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2"/>
    </row>
    <row r="17" spans="1:23" ht="18.75" customHeight="1">
      <c r="A17" s="23" t="s">
        <v>72</v>
      </c>
      <c r="B17" s="24">
        <f>B18+B19+B20+B21+B22+B23+B24+B25</f>
        <v>1110499.06</v>
      </c>
      <c r="C17" s="24">
        <f aca="true" t="shared" si="2" ref="C17:N17">C18+C19+C20+C21+C22+C23+C24+C25</f>
        <v>820639.2999999999</v>
      </c>
      <c r="D17" s="24">
        <f t="shared" si="2"/>
        <v>702379.72</v>
      </c>
      <c r="E17" s="24">
        <f t="shared" si="2"/>
        <v>217993.69</v>
      </c>
      <c r="F17" s="24">
        <f t="shared" si="2"/>
        <v>744685.58</v>
      </c>
      <c r="G17" s="24">
        <f t="shared" si="2"/>
        <v>1064030.09</v>
      </c>
      <c r="H17" s="24">
        <f t="shared" si="2"/>
        <v>205830.44999999998</v>
      </c>
      <c r="I17" s="24">
        <f t="shared" si="2"/>
        <v>802348.2999999999</v>
      </c>
      <c r="J17" s="24">
        <f t="shared" si="2"/>
        <v>718260.14</v>
      </c>
      <c r="K17" s="24">
        <f t="shared" si="2"/>
        <v>925605.95</v>
      </c>
      <c r="L17" s="24">
        <f t="shared" si="2"/>
        <v>842109.46</v>
      </c>
      <c r="M17" s="24">
        <f t="shared" si="2"/>
        <v>478446.54</v>
      </c>
      <c r="N17" s="24">
        <f t="shared" si="2"/>
        <v>246460.43</v>
      </c>
      <c r="O17" s="24">
        <f>O18+O19+O20+O21+O22+O23+O24+O25</f>
        <v>8879288.709999999</v>
      </c>
      <c r="Q17" s="25"/>
      <c r="R17" s="61"/>
      <c r="S17" s="61"/>
      <c r="T17" s="61"/>
      <c r="U17" s="61"/>
      <c r="V17" s="61"/>
      <c r="W17" s="61"/>
    </row>
    <row r="18" spans="1:15" ht="18.75" customHeight="1">
      <c r="A18" s="26" t="s">
        <v>34</v>
      </c>
      <c r="B18" s="30">
        <f aca="true" t="shared" si="3" ref="B18:N18">ROUND(B13*B7,2)</f>
        <v>857091.98</v>
      </c>
      <c r="C18" s="30">
        <f t="shared" si="3"/>
        <v>639439.22</v>
      </c>
      <c r="D18" s="30">
        <f t="shared" si="3"/>
        <v>570528.99</v>
      </c>
      <c r="E18" s="30">
        <f t="shared" si="3"/>
        <v>211425.99</v>
      </c>
      <c r="F18" s="30">
        <f t="shared" si="3"/>
        <v>519390.1</v>
      </c>
      <c r="G18" s="30">
        <f t="shared" si="3"/>
        <v>686140.15</v>
      </c>
      <c r="H18" s="30">
        <f t="shared" si="3"/>
        <v>118643.21</v>
      </c>
      <c r="I18" s="30">
        <f t="shared" si="3"/>
        <v>614858.71</v>
      </c>
      <c r="J18" s="30">
        <f t="shared" si="3"/>
        <v>538259.56</v>
      </c>
      <c r="K18" s="30">
        <f t="shared" si="3"/>
        <v>738741.25</v>
      </c>
      <c r="L18" s="30">
        <f t="shared" si="3"/>
        <v>619678.85</v>
      </c>
      <c r="M18" s="30">
        <f t="shared" si="3"/>
        <v>354459.39</v>
      </c>
      <c r="N18" s="30">
        <f t="shared" si="3"/>
        <v>194932.37</v>
      </c>
      <c r="O18" s="30">
        <f aca="true" t="shared" si="4" ref="O18:O25">SUM(B18:N18)</f>
        <v>6663589.77</v>
      </c>
    </row>
    <row r="19" spans="1:23" ht="18.75" customHeight="1">
      <c r="A19" s="26" t="s">
        <v>35</v>
      </c>
      <c r="B19" s="30">
        <f>IF(B15&lt;&gt;0,ROUND((B15-1)*B18,2),0)</f>
        <v>157701.63</v>
      </c>
      <c r="C19" s="30">
        <f aca="true" t="shared" si="5" ref="C19:N19">IF(C15&lt;&gt;0,ROUND((C15-1)*C18,2),0)</f>
        <v>128176.46</v>
      </c>
      <c r="D19" s="30">
        <f t="shared" si="5"/>
        <v>89607.64</v>
      </c>
      <c r="E19" s="30">
        <f t="shared" si="5"/>
        <v>-9712.28</v>
      </c>
      <c r="F19" s="30">
        <f t="shared" si="5"/>
        <v>179127.86</v>
      </c>
      <c r="G19" s="30">
        <f t="shared" si="5"/>
        <v>306582.26</v>
      </c>
      <c r="H19" s="30">
        <f t="shared" si="5"/>
        <v>76969.59</v>
      </c>
      <c r="I19" s="30">
        <f t="shared" si="5"/>
        <v>127678.08</v>
      </c>
      <c r="J19" s="30">
        <f t="shared" si="5"/>
        <v>134539.54</v>
      </c>
      <c r="K19" s="30">
        <f t="shared" si="5"/>
        <v>114397.6</v>
      </c>
      <c r="L19" s="30">
        <f t="shared" si="5"/>
        <v>152447.32</v>
      </c>
      <c r="M19" s="30">
        <f t="shared" si="5"/>
        <v>83637.75</v>
      </c>
      <c r="N19" s="30">
        <f t="shared" si="5"/>
        <v>34087.61</v>
      </c>
      <c r="O19" s="30">
        <f t="shared" si="4"/>
        <v>1575241.0600000003</v>
      </c>
      <c r="W19" s="62"/>
    </row>
    <row r="20" spans="1:15" ht="18.75" customHeight="1">
      <c r="A20" s="26" t="s">
        <v>36</v>
      </c>
      <c r="B20" s="30">
        <v>43337.09</v>
      </c>
      <c r="C20" s="30">
        <v>30483.89</v>
      </c>
      <c r="D20" s="30">
        <v>18397.17</v>
      </c>
      <c r="E20" s="30">
        <v>7613.96</v>
      </c>
      <c r="F20" s="30">
        <v>22315.73</v>
      </c>
      <c r="G20" s="30">
        <v>35077.87</v>
      </c>
      <c r="H20" s="30">
        <v>3588.71</v>
      </c>
      <c r="I20" s="30">
        <v>23513.55</v>
      </c>
      <c r="J20" s="30">
        <v>25220.86</v>
      </c>
      <c r="K20" s="30">
        <v>36927.04</v>
      </c>
      <c r="L20" s="30">
        <v>34614.03</v>
      </c>
      <c r="M20" s="30">
        <v>14875.05</v>
      </c>
      <c r="N20" s="30">
        <v>9026.01</v>
      </c>
      <c r="O20" s="30">
        <f t="shared" si="4"/>
        <v>304990.95999999996</v>
      </c>
    </row>
    <row r="21" spans="1:15" ht="18.75" customHeight="1">
      <c r="A21" s="26" t="s">
        <v>37</v>
      </c>
      <c r="B21" s="30">
        <v>2682.46</v>
      </c>
      <c r="C21" s="30">
        <v>2682.46</v>
      </c>
      <c r="D21" s="30">
        <v>1341.23</v>
      </c>
      <c r="E21" s="30">
        <v>1341.23</v>
      </c>
      <c r="F21" s="30">
        <v>1341.23</v>
      </c>
      <c r="G21" s="30">
        <v>1341.23</v>
      </c>
      <c r="H21" s="30">
        <v>1341.23</v>
      </c>
      <c r="I21" s="30">
        <v>1341.23</v>
      </c>
      <c r="J21" s="30">
        <v>1341.23</v>
      </c>
      <c r="K21" s="30">
        <v>1341.23</v>
      </c>
      <c r="L21" s="30">
        <v>1341.23</v>
      </c>
      <c r="M21" s="30">
        <v>1341.23</v>
      </c>
      <c r="N21" s="30">
        <v>1341.23</v>
      </c>
      <c r="O21" s="30">
        <f t="shared" si="4"/>
        <v>20118.449999999997</v>
      </c>
    </row>
    <row r="22" spans="1:15" ht="18.75" customHeight="1">
      <c r="A22" s="26" t="s">
        <v>38</v>
      </c>
      <c r="B22" s="30">
        <v>-142.13</v>
      </c>
      <c r="C22" s="30">
        <v>0</v>
      </c>
      <c r="D22" s="30">
        <v>-3253.29</v>
      </c>
      <c r="E22" s="30">
        <v>0</v>
      </c>
      <c r="F22" s="30">
        <v>-142.13</v>
      </c>
      <c r="G22" s="30">
        <v>0</v>
      </c>
      <c r="H22" s="30">
        <v>-1699.32</v>
      </c>
      <c r="I22" s="30">
        <v>0</v>
      </c>
      <c r="J22" s="30">
        <v>-1777.81</v>
      </c>
      <c r="K22" s="30">
        <v>0</v>
      </c>
      <c r="L22" s="30">
        <v>0</v>
      </c>
      <c r="M22" s="30">
        <v>0</v>
      </c>
      <c r="N22" s="30">
        <v>0</v>
      </c>
      <c r="O22" s="30">
        <f t="shared" si="4"/>
        <v>-7014.68</v>
      </c>
    </row>
    <row r="23" spans="1:26" ht="18.75" customHeight="1">
      <c r="A23" s="26" t="s">
        <v>69</v>
      </c>
      <c r="B23" s="30">
        <v>0</v>
      </c>
      <c r="C23" s="30">
        <v>0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0</v>
      </c>
      <c r="K23" s="30">
        <v>0</v>
      </c>
      <c r="L23" s="30">
        <v>0</v>
      </c>
      <c r="M23" s="30">
        <v>0</v>
      </c>
      <c r="N23" s="30">
        <v>0</v>
      </c>
      <c r="O23" s="30">
        <f t="shared" si="4"/>
        <v>0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26" t="s">
        <v>70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v>0</v>
      </c>
      <c r="L24" s="30">
        <v>0</v>
      </c>
      <c r="M24" s="30">
        <v>0</v>
      </c>
      <c r="N24" s="30">
        <v>0</v>
      </c>
      <c r="O24" s="30">
        <f t="shared" si="4"/>
        <v>0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26" t="s">
        <v>71</v>
      </c>
      <c r="B25" s="30">
        <v>49828.03</v>
      </c>
      <c r="C25" s="30">
        <v>19857.27</v>
      </c>
      <c r="D25" s="30">
        <v>25757.98</v>
      </c>
      <c r="E25" s="30">
        <v>7324.79</v>
      </c>
      <c r="F25" s="30">
        <v>22652.79</v>
      </c>
      <c r="G25" s="30">
        <v>34888.58</v>
      </c>
      <c r="H25" s="30">
        <v>6987.03</v>
      </c>
      <c r="I25" s="30">
        <v>34956.73</v>
      </c>
      <c r="J25" s="30">
        <v>20676.76</v>
      </c>
      <c r="K25" s="30">
        <v>34198.83</v>
      </c>
      <c r="L25" s="30">
        <v>34028.03</v>
      </c>
      <c r="M25" s="30">
        <v>24133.12</v>
      </c>
      <c r="N25" s="30">
        <v>7073.21</v>
      </c>
      <c r="O25" s="30">
        <f t="shared" si="4"/>
        <v>322363.1500000001</v>
      </c>
      <c r="P25"/>
      <c r="Q25"/>
      <c r="R25"/>
      <c r="S25"/>
      <c r="T25"/>
      <c r="U25"/>
      <c r="V25"/>
      <c r="W25"/>
      <c r="X25"/>
      <c r="Y25"/>
      <c r="Z25"/>
    </row>
    <row r="26" spans="1:15" ht="15" customHeight="1">
      <c r="A26" s="27"/>
      <c r="B26" s="16"/>
      <c r="C26" s="16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9"/>
    </row>
    <row r="27" spans="1:15" ht="18.75" customHeight="1">
      <c r="A27" s="14" t="s">
        <v>39</v>
      </c>
      <c r="B27" s="30">
        <f aca="true" t="shared" si="6" ref="B27:O27">+B28+B30+B43+B44+B47-B48</f>
        <v>-80447.47</v>
      </c>
      <c r="C27" s="30">
        <f>+C28+C30+C43+C44+C47-C48</f>
        <v>-84200.81</v>
      </c>
      <c r="D27" s="30">
        <f t="shared" si="6"/>
        <v>-84832.42</v>
      </c>
      <c r="E27" s="30">
        <f t="shared" si="6"/>
        <v>-13326.99</v>
      </c>
      <c r="F27" s="30">
        <f t="shared" si="6"/>
        <v>-48217.74</v>
      </c>
      <c r="G27" s="30">
        <f t="shared" si="6"/>
        <v>-69265.89</v>
      </c>
      <c r="H27" s="30">
        <f t="shared" si="6"/>
        <v>-23840.86</v>
      </c>
      <c r="I27" s="30">
        <f t="shared" si="6"/>
        <v>-80325.84</v>
      </c>
      <c r="J27" s="30">
        <f t="shared" si="6"/>
        <v>-60731.11</v>
      </c>
      <c r="K27" s="30">
        <f t="shared" si="6"/>
        <v>-50791.61</v>
      </c>
      <c r="L27" s="30">
        <f t="shared" si="6"/>
        <v>-40945.37</v>
      </c>
      <c r="M27" s="30">
        <f t="shared" si="6"/>
        <v>-26320.75</v>
      </c>
      <c r="N27" s="30">
        <f t="shared" si="6"/>
        <v>-22063.04</v>
      </c>
      <c r="O27" s="30">
        <f t="shared" si="6"/>
        <v>-685309.9</v>
      </c>
    </row>
    <row r="28" spans="1:15" ht="18.75" customHeight="1">
      <c r="A28" s="26" t="s">
        <v>40</v>
      </c>
      <c r="B28" s="31">
        <f>+B29</f>
        <v>-75864.8</v>
      </c>
      <c r="C28" s="31">
        <f>+C29</f>
        <v>-80740</v>
      </c>
      <c r="D28" s="31">
        <f aca="true" t="shared" si="7" ref="D28:O28">+D29</f>
        <v>-58229.6</v>
      </c>
      <c r="E28" s="31">
        <f t="shared" si="7"/>
        <v>-12416.8</v>
      </c>
      <c r="F28" s="31">
        <f t="shared" si="7"/>
        <v>-45095.6</v>
      </c>
      <c r="G28" s="31">
        <f t="shared" si="7"/>
        <v>-64820.8</v>
      </c>
      <c r="H28" s="31">
        <f t="shared" si="7"/>
        <v>-12047.2</v>
      </c>
      <c r="I28" s="31">
        <f t="shared" si="7"/>
        <v>-77013.2</v>
      </c>
      <c r="J28" s="31">
        <f t="shared" si="7"/>
        <v>-57714.8</v>
      </c>
      <c r="K28" s="31">
        <f t="shared" si="7"/>
        <v>-46939.2</v>
      </c>
      <c r="L28" s="31">
        <f t="shared" si="7"/>
        <v>-37452.8</v>
      </c>
      <c r="M28" s="31">
        <f t="shared" si="7"/>
        <v>-24362.8</v>
      </c>
      <c r="N28" s="31">
        <f t="shared" si="7"/>
        <v>-21036.4</v>
      </c>
      <c r="O28" s="31">
        <f t="shared" si="7"/>
        <v>-613734.0000000001</v>
      </c>
    </row>
    <row r="29" spans="1:26" ht="18.75" customHeight="1">
      <c r="A29" s="27" t="s">
        <v>41</v>
      </c>
      <c r="B29" s="16">
        <f>ROUND((-B9)*$G$3,2)</f>
        <v>-75864.8</v>
      </c>
      <c r="C29" s="16">
        <f aca="true" t="shared" si="8" ref="C29:N29">ROUND((-C9)*$G$3,2)</f>
        <v>-80740</v>
      </c>
      <c r="D29" s="16">
        <f t="shared" si="8"/>
        <v>-58229.6</v>
      </c>
      <c r="E29" s="16">
        <f t="shared" si="8"/>
        <v>-12416.8</v>
      </c>
      <c r="F29" s="16">
        <f t="shared" si="8"/>
        <v>-45095.6</v>
      </c>
      <c r="G29" s="16">
        <f t="shared" si="8"/>
        <v>-64820.8</v>
      </c>
      <c r="H29" s="16">
        <f t="shared" si="8"/>
        <v>-12047.2</v>
      </c>
      <c r="I29" s="16">
        <f t="shared" si="8"/>
        <v>-77013.2</v>
      </c>
      <c r="J29" s="16">
        <f t="shared" si="8"/>
        <v>-57714.8</v>
      </c>
      <c r="K29" s="16">
        <f t="shared" si="8"/>
        <v>-46939.2</v>
      </c>
      <c r="L29" s="16">
        <f t="shared" si="8"/>
        <v>-37452.8</v>
      </c>
      <c r="M29" s="16">
        <f t="shared" si="8"/>
        <v>-24362.8</v>
      </c>
      <c r="N29" s="16">
        <f t="shared" si="8"/>
        <v>-21036.4</v>
      </c>
      <c r="O29" s="32">
        <f aca="true" t="shared" si="9" ref="O29:O48">SUM(B29:N29)</f>
        <v>-613734.0000000001</v>
      </c>
      <c r="P29"/>
      <c r="Q29"/>
      <c r="R29"/>
      <c r="S29"/>
      <c r="T29"/>
      <c r="U29"/>
      <c r="V29"/>
      <c r="W29"/>
      <c r="X29"/>
      <c r="Y29"/>
      <c r="Z29"/>
    </row>
    <row r="30" spans="1:15" ht="18.75" customHeight="1">
      <c r="A30" s="26" t="s">
        <v>42</v>
      </c>
      <c r="B30" s="31">
        <f>SUM(B31:B41)</f>
        <v>-4582.67</v>
      </c>
      <c r="C30" s="31">
        <f aca="true" t="shared" si="10" ref="C30:O30">SUM(C31:C41)</f>
        <v>-3460.81</v>
      </c>
      <c r="D30" s="31">
        <f t="shared" si="10"/>
        <v>-23219.71</v>
      </c>
      <c r="E30" s="31">
        <f t="shared" si="10"/>
        <v>-910.19</v>
      </c>
      <c r="F30" s="31">
        <f t="shared" si="10"/>
        <v>-3122.14</v>
      </c>
      <c r="G30" s="31">
        <f t="shared" si="10"/>
        <v>-4445.09</v>
      </c>
      <c r="H30" s="31">
        <f t="shared" si="10"/>
        <v>-10799.44</v>
      </c>
      <c r="I30" s="31">
        <f t="shared" si="10"/>
        <v>-3312.64</v>
      </c>
      <c r="J30" s="31">
        <f t="shared" si="10"/>
        <v>-3016.31</v>
      </c>
      <c r="K30" s="31">
        <f t="shared" si="10"/>
        <v>-3852.41</v>
      </c>
      <c r="L30" s="31">
        <f t="shared" si="10"/>
        <v>-3492.57</v>
      </c>
      <c r="M30" s="31">
        <f t="shared" si="10"/>
        <v>-1957.95</v>
      </c>
      <c r="N30" s="31">
        <f t="shared" si="10"/>
        <v>-1026.64</v>
      </c>
      <c r="O30" s="31">
        <f t="shared" si="10"/>
        <v>-67198.56999999998</v>
      </c>
    </row>
    <row r="31" spans="1:26" ht="18.75" customHeight="1">
      <c r="A31" s="27" t="s">
        <v>43</v>
      </c>
      <c r="B31" s="33">
        <v>0</v>
      </c>
      <c r="C31" s="33">
        <v>0</v>
      </c>
      <c r="D31" s="33">
        <v>-20298.65</v>
      </c>
      <c r="E31" s="33">
        <v>0</v>
      </c>
      <c r="F31" s="33">
        <v>0</v>
      </c>
      <c r="G31" s="33">
        <v>0</v>
      </c>
      <c r="H31" s="33">
        <v>-9942.17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33">
        <v>0</v>
      </c>
      <c r="O31" s="33">
        <f t="shared" si="9"/>
        <v>-30240.82</v>
      </c>
      <c r="P31"/>
      <c r="Q31"/>
      <c r="R31"/>
      <c r="S31"/>
      <c r="T31"/>
      <c r="U31"/>
      <c r="V31"/>
      <c r="W31"/>
      <c r="X31"/>
      <c r="Y31"/>
      <c r="Z31"/>
    </row>
    <row r="32" spans="1:26" ht="18.75" customHeight="1">
      <c r="A32" s="27" t="s">
        <v>44</v>
      </c>
      <c r="B32" s="33">
        <v>0</v>
      </c>
      <c r="C32" s="33">
        <v>0</v>
      </c>
      <c r="D32" s="33">
        <v>0</v>
      </c>
      <c r="E32" s="33">
        <v>0</v>
      </c>
      <c r="F32" s="33">
        <v>0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  <c r="M32" s="33">
        <v>0</v>
      </c>
      <c r="N32" s="33">
        <v>0</v>
      </c>
      <c r="O32" s="33">
        <f t="shared" si="9"/>
        <v>0</v>
      </c>
      <c r="P32"/>
      <c r="Q32"/>
      <c r="R32"/>
      <c r="S32"/>
      <c r="T32"/>
      <c r="U32"/>
      <c r="V32"/>
      <c r="W32"/>
      <c r="X32"/>
      <c r="Y32"/>
      <c r="Z32"/>
    </row>
    <row r="33" spans="1:26" ht="18.75" customHeight="1">
      <c r="A33" s="27" t="s">
        <v>45</v>
      </c>
      <c r="B33" s="33">
        <v>0</v>
      </c>
      <c r="C33" s="33">
        <v>0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27" t="s">
        <v>46</v>
      </c>
      <c r="B34" s="33">
        <v>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4">
        <f t="shared" si="9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27" t="s">
        <v>47</v>
      </c>
      <c r="B35" s="33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f t="shared" si="9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12" t="s">
        <v>48</v>
      </c>
      <c r="B36" s="33">
        <v>0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3">
        <f t="shared" si="9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2" t="s">
        <v>49</v>
      </c>
      <c r="B37" s="33">
        <v>0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f t="shared" si="9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 t="s">
        <v>50</v>
      </c>
      <c r="B38" s="33">
        <v>0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f t="shared" si="9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2" t="s">
        <v>51</v>
      </c>
      <c r="B39" s="33">
        <v>-5587.5</v>
      </c>
      <c r="C39" s="33">
        <v>-4219.66</v>
      </c>
      <c r="D39" s="33">
        <v>-3561.55</v>
      </c>
      <c r="E39" s="33">
        <v>-1109.76</v>
      </c>
      <c r="F39" s="33">
        <v>-3806.73</v>
      </c>
      <c r="G39" s="33">
        <v>-5419.75</v>
      </c>
      <c r="H39" s="33">
        <v>-1045.24</v>
      </c>
      <c r="I39" s="33">
        <v>-4039</v>
      </c>
      <c r="J39" s="33">
        <v>-3677.69</v>
      </c>
      <c r="K39" s="33">
        <v>-4697.12</v>
      </c>
      <c r="L39" s="33">
        <v>-4258.38</v>
      </c>
      <c r="M39" s="33">
        <v>-2387.27</v>
      </c>
      <c r="N39" s="33">
        <v>-1251.7</v>
      </c>
      <c r="O39" s="33">
        <f t="shared" si="9"/>
        <v>-45061.34999999999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 t="s">
        <v>74</v>
      </c>
      <c r="B40" s="33">
        <v>0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>
        <v>0</v>
      </c>
      <c r="L40" s="33">
        <v>0</v>
      </c>
      <c r="M40" s="33">
        <v>0</v>
      </c>
      <c r="N40" s="33">
        <v>0</v>
      </c>
      <c r="O40" s="33">
        <f>SUM(B40:N40)</f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12" t="s">
        <v>75</v>
      </c>
      <c r="B41" s="33">
        <v>1004.83</v>
      </c>
      <c r="C41" s="33">
        <v>758.85</v>
      </c>
      <c r="D41" s="33">
        <v>640.49</v>
      </c>
      <c r="E41" s="33">
        <v>199.57</v>
      </c>
      <c r="F41" s="33">
        <v>684.59</v>
      </c>
      <c r="G41" s="33">
        <v>974.66</v>
      </c>
      <c r="H41" s="33">
        <v>187.97</v>
      </c>
      <c r="I41" s="33">
        <v>726.36</v>
      </c>
      <c r="J41" s="33">
        <v>661.38</v>
      </c>
      <c r="K41" s="33">
        <v>844.71</v>
      </c>
      <c r="L41" s="33">
        <v>765.81</v>
      </c>
      <c r="M41" s="33">
        <v>429.32</v>
      </c>
      <c r="N41" s="33">
        <v>225.06</v>
      </c>
      <c r="O41" s="33">
        <f>SUM(B41:N41)</f>
        <v>8103.600000000001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2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26" t="s">
        <v>76</v>
      </c>
      <c r="B43" s="35">
        <v>0</v>
      </c>
      <c r="C43" s="35">
        <v>0</v>
      </c>
      <c r="D43" s="35">
        <v>-3383.11</v>
      </c>
      <c r="E43" s="35">
        <v>0</v>
      </c>
      <c r="F43" s="35">
        <v>0</v>
      </c>
      <c r="G43" s="35">
        <v>0</v>
      </c>
      <c r="H43" s="35">
        <v>-994.22</v>
      </c>
      <c r="I43" s="35">
        <v>0</v>
      </c>
      <c r="J43" s="35">
        <v>0</v>
      </c>
      <c r="K43" s="35">
        <v>0</v>
      </c>
      <c r="L43" s="35">
        <v>0</v>
      </c>
      <c r="M43" s="35">
        <v>0</v>
      </c>
      <c r="N43" s="35">
        <v>0</v>
      </c>
      <c r="O43" s="33">
        <f t="shared" si="9"/>
        <v>-4377.33</v>
      </c>
      <c r="P43"/>
      <c r="Q43"/>
      <c r="R43"/>
      <c r="S43"/>
      <c r="T43"/>
      <c r="U43"/>
      <c r="V43"/>
      <c r="W43"/>
      <c r="X43"/>
      <c r="Y43"/>
      <c r="Z43"/>
    </row>
    <row r="44" spans="1:26" ht="18.75" customHeight="1">
      <c r="A44" s="26" t="s">
        <v>52</v>
      </c>
      <c r="B44" s="35">
        <v>0</v>
      </c>
      <c r="C44" s="35">
        <v>0</v>
      </c>
      <c r="D44" s="35">
        <v>0</v>
      </c>
      <c r="E44" s="35">
        <v>0</v>
      </c>
      <c r="F44" s="35">
        <v>0</v>
      </c>
      <c r="G44" s="35">
        <v>0</v>
      </c>
      <c r="H44" s="35">
        <v>0</v>
      </c>
      <c r="I44" s="35">
        <v>0</v>
      </c>
      <c r="J44" s="35">
        <v>0</v>
      </c>
      <c r="K44" s="35">
        <v>0</v>
      </c>
      <c r="L44" s="35">
        <v>0</v>
      </c>
      <c r="M44" s="35">
        <v>0</v>
      </c>
      <c r="N44" s="35">
        <v>0</v>
      </c>
      <c r="O44" s="33">
        <f t="shared" si="9"/>
        <v>0</v>
      </c>
      <c r="P44"/>
      <c r="Q44"/>
      <c r="R44"/>
      <c r="S44"/>
      <c r="T44"/>
      <c r="U44"/>
      <c r="V44"/>
      <c r="W44"/>
      <c r="X44"/>
      <c r="Y44"/>
      <c r="Z44"/>
    </row>
    <row r="45" spans="1:26" ht="18.75" customHeight="1">
      <c r="A45" s="26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3"/>
      <c r="P45"/>
      <c r="Q45"/>
      <c r="R45"/>
      <c r="S45"/>
      <c r="T45"/>
      <c r="U45"/>
      <c r="V45"/>
      <c r="W45"/>
      <c r="X45"/>
      <c r="Y45"/>
      <c r="Z45"/>
    </row>
    <row r="46" spans="1:26" ht="18.75" customHeight="1">
      <c r="A46" s="14" t="s">
        <v>53</v>
      </c>
      <c r="B46" s="36">
        <f aca="true" t="shared" si="11" ref="B46:N46">+B17+B27</f>
        <v>1030051.5900000001</v>
      </c>
      <c r="C46" s="36">
        <f t="shared" si="11"/>
        <v>736438.49</v>
      </c>
      <c r="D46" s="36">
        <f t="shared" si="11"/>
        <v>617547.2999999999</v>
      </c>
      <c r="E46" s="36">
        <f t="shared" si="11"/>
        <v>204666.7</v>
      </c>
      <c r="F46" s="36">
        <f t="shared" si="11"/>
        <v>696467.84</v>
      </c>
      <c r="G46" s="36">
        <f t="shared" si="11"/>
        <v>994764.2000000001</v>
      </c>
      <c r="H46" s="36">
        <f t="shared" si="11"/>
        <v>181989.58999999997</v>
      </c>
      <c r="I46" s="36">
        <f t="shared" si="11"/>
        <v>722022.46</v>
      </c>
      <c r="J46" s="36">
        <f t="shared" si="11"/>
        <v>657529.03</v>
      </c>
      <c r="K46" s="36">
        <f t="shared" si="11"/>
        <v>874814.34</v>
      </c>
      <c r="L46" s="36">
        <f t="shared" si="11"/>
        <v>801164.09</v>
      </c>
      <c r="M46" s="36">
        <f t="shared" si="11"/>
        <v>452125.79</v>
      </c>
      <c r="N46" s="36">
        <f t="shared" si="11"/>
        <v>224397.38999999998</v>
      </c>
      <c r="O46" s="36">
        <f>SUM(B46:N46)</f>
        <v>8193978.81</v>
      </c>
      <c r="P46"/>
      <c r="Q46" s="43"/>
      <c r="R46"/>
      <c r="S46"/>
      <c r="T46"/>
      <c r="U46"/>
      <c r="V46"/>
      <c r="W46"/>
      <c r="X46"/>
      <c r="Y46"/>
      <c r="Z46"/>
    </row>
    <row r="47" spans="1:19" ht="18.75" customHeight="1">
      <c r="A47" s="37" t="s">
        <v>54</v>
      </c>
      <c r="B47" s="33">
        <v>0</v>
      </c>
      <c r="C47" s="33">
        <v>0</v>
      </c>
      <c r="D47" s="33">
        <v>0</v>
      </c>
      <c r="E47" s="33">
        <v>0</v>
      </c>
      <c r="F47" s="33">
        <v>0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33">
        <v>0</v>
      </c>
      <c r="M47" s="33">
        <v>0</v>
      </c>
      <c r="N47" s="33">
        <v>0</v>
      </c>
      <c r="O47" s="16">
        <f t="shared" si="9"/>
        <v>0</v>
      </c>
      <c r="P47"/>
      <c r="Q47"/>
      <c r="R47"/>
      <c r="S47"/>
    </row>
    <row r="48" spans="1:19" ht="18.75" customHeight="1">
      <c r="A48" s="37" t="s">
        <v>55</v>
      </c>
      <c r="B48" s="33">
        <v>0</v>
      </c>
      <c r="C48" s="33">
        <v>0</v>
      </c>
      <c r="D48" s="33">
        <v>0</v>
      </c>
      <c r="E48" s="33">
        <v>0</v>
      </c>
      <c r="F48" s="33">
        <v>0</v>
      </c>
      <c r="G48" s="33">
        <v>0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33">
        <v>0</v>
      </c>
      <c r="O48" s="16">
        <f t="shared" si="9"/>
        <v>0</v>
      </c>
      <c r="P48"/>
      <c r="Q48"/>
      <c r="R48"/>
      <c r="S48"/>
    </row>
    <row r="49" spans="1:19" ht="15.75">
      <c r="A49" s="38"/>
      <c r="B49" s="39"/>
      <c r="C49" s="39"/>
      <c r="D49" s="40"/>
      <c r="E49" s="40"/>
      <c r="F49" s="40"/>
      <c r="G49" s="40"/>
      <c r="H49" s="40"/>
      <c r="I49" s="39"/>
      <c r="J49" s="40"/>
      <c r="K49" s="40"/>
      <c r="L49" s="40"/>
      <c r="M49" s="40"/>
      <c r="N49" s="40"/>
      <c r="O49" s="41"/>
      <c r="P49" s="42"/>
      <c r="Q49"/>
      <c r="R49" s="43"/>
      <c r="S49"/>
    </row>
    <row r="50" spans="1:19" ht="12.75" customHeight="1">
      <c r="A50" s="44"/>
      <c r="B50" s="45"/>
      <c r="C50" s="45"/>
      <c r="D50" s="46"/>
      <c r="E50" s="46"/>
      <c r="F50" s="46"/>
      <c r="G50" s="46"/>
      <c r="H50" s="46"/>
      <c r="I50" s="45"/>
      <c r="J50" s="46"/>
      <c r="K50" s="46"/>
      <c r="L50" s="46"/>
      <c r="M50" s="46"/>
      <c r="N50" s="46"/>
      <c r="O50" s="47"/>
      <c r="P50" s="42"/>
      <c r="Q50"/>
      <c r="R50" s="43"/>
      <c r="S50"/>
    </row>
    <row r="51" spans="1:17" ht="15" customHeight="1">
      <c r="A51" s="48"/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50"/>
      <c r="Q51"/>
    </row>
    <row r="52" spans="1:17" ht="18.75" customHeight="1">
      <c r="A52" s="14" t="s">
        <v>56</v>
      </c>
      <c r="B52" s="51">
        <f aca="true" t="shared" si="12" ref="B52:O52">SUM(B53:B63)</f>
        <v>1030051.59</v>
      </c>
      <c r="C52" s="51">
        <f t="shared" si="12"/>
        <v>736438.49</v>
      </c>
      <c r="D52" s="51">
        <f t="shared" si="12"/>
        <v>617547.31</v>
      </c>
      <c r="E52" s="51">
        <f t="shared" si="12"/>
        <v>204666.71</v>
      </c>
      <c r="F52" s="51">
        <f t="shared" si="12"/>
        <v>696467.84</v>
      </c>
      <c r="G52" s="51">
        <f t="shared" si="12"/>
        <v>994764.2</v>
      </c>
      <c r="H52" s="51">
        <f t="shared" si="12"/>
        <v>181989.59</v>
      </c>
      <c r="I52" s="51">
        <f t="shared" si="12"/>
        <v>722022.46</v>
      </c>
      <c r="J52" s="51">
        <f t="shared" si="12"/>
        <v>657529.03</v>
      </c>
      <c r="K52" s="51">
        <f t="shared" si="12"/>
        <v>874814.34</v>
      </c>
      <c r="L52" s="51">
        <f t="shared" si="12"/>
        <v>801164.09</v>
      </c>
      <c r="M52" s="51">
        <f t="shared" si="12"/>
        <v>452125.79</v>
      </c>
      <c r="N52" s="51">
        <f t="shared" si="12"/>
        <v>224397.39</v>
      </c>
      <c r="O52" s="36">
        <f t="shared" si="12"/>
        <v>8193978.829999999</v>
      </c>
      <c r="Q52"/>
    </row>
    <row r="53" spans="1:18" ht="18.75" customHeight="1">
      <c r="A53" s="26" t="s">
        <v>57</v>
      </c>
      <c r="B53" s="51">
        <v>842044.71</v>
      </c>
      <c r="C53" s="51">
        <v>524688.74</v>
      </c>
      <c r="D53" s="52">
        <v>0</v>
      </c>
      <c r="E53" s="52">
        <v>0</v>
      </c>
      <c r="F53" s="52">
        <v>0</v>
      </c>
      <c r="G53" s="52">
        <v>0</v>
      </c>
      <c r="H53" s="52">
        <v>0</v>
      </c>
      <c r="I53" s="52">
        <v>0</v>
      </c>
      <c r="J53" s="52">
        <v>0</v>
      </c>
      <c r="K53" s="52">
        <v>0</v>
      </c>
      <c r="L53" s="52">
        <v>0</v>
      </c>
      <c r="M53" s="52">
        <v>0</v>
      </c>
      <c r="N53" s="52">
        <v>0</v>
      </c>
      <c r="O53" s="36">
        <f>SUM(B53:N53)</f>
        <v>1366733.45</v>
      </c>
      <c r="P53"/>
      <c r="Q53"/>
      <c r="R53" s="43"/>
    </row>
    <row r="54" spans="1:16" ht="18.75" customHeight="1">
      <c r="A54" s="26" t="s">
        <v>58</v>
      </c>
      <c r="B54" s="51">
        <v>188006.88</v>
      </c>
      <c r="C54" s="51">
        <v>211749.75</v>
      </c>
      <c r="D54" s="52">
        <v>0</v>
      </c>
      <c r="E54" s="52">
        <v>0</v>
      </c>
      <c r="F54" s="52">
        <v>0</v>
      </c>
      <c r="G54" s="52">
        <v>0</v>
      </c>
      <c r="H54" s="52">
        <v>0</v>
      </c>
      <c r="I54" s="52">
        <v>0</v>
      </c>
      <c r="J54" s="52">
        <v>0</v>
      </c>
      <c r="K54" s="52">
        <v>0</v>
      </c>
      <c r="L54" s="52">
        <v>0</v>
      </c>
      <c r="M54" s="52">
        <v>0</v>
      </c>
      <c r="N54" s="52">
        <v>0</v>
      </c>
      <c r="O54" s="36">
        <f aca="true" t="shared" si="13" ref="O54:O63">SUM(B54:N54)</f>
        <v>399756.63</v>
      </c>
      <c r="P54"/>
    </row>
    <row r="55" spans="1:17" ht="18.75" customHeight="1">
      <c r="A55" s="26" t="s">
        <v>59</v>
      </c>
      <c r="B55" s="52">
        <v>0</v>
      </c>
      <c r="C55" s="52">
        <v>0</v>
      </c>
      <c r="D55" s="31">
        <v>617547.31</v>
      </c>
      <c r="E55" s="52">
        <v>0</v>
      </c>
      <c r="F55" s="52">
        <v>0</v>
      </c>
      <c r="G55" s="52">
        <v>0</v>
      </c>
      <c r="H55" s="51">
        <v>181989.59</v>
      </c>
      <c r="I55" s="52">
        <v>0</v>
      </c>
      <c r="J55" s="52">
        <v>0</v>
      </c>
      <c r="K55" s="52">
        <v>0</v>
      </c>
      <c r="L55" s="52">
        <v>0</v>
      </c>
      <c r="M55" s="52">
        <v>0</v>
      </c>
      <c r="N55" s="52">
        <v>0</v>
      </c>
      <c r="O55" s="31">
        <f t="shared" si="13"/>
        <v>799536.9</v>
      </c>
      <c r="Q55"/>
    </row>
    <row r="56" spans="1:18" ht="18.75" customHeight="1">
      <c r="A56" s="26" t="s">
        <v>60</v>
      </c>
      <c r="B56" s="52">
        <v>0</v>
      </c>
      <c r="C56" s="52">
        <v>0</v>
      </c>
      <c r="D56" s="52">
        <v>0</v>
      </c>
      <c r="E56" s="31">
        <v>204666.71</v>
      </c>
      <c r="F56" s="52">
        <v>0</v>
      </c>
      <c r="G56" s="52">
        <v>0</v>
      </c>
      <c r="H56" s="52">
        <v>0</v>
      </c>
      <c r="I56" s="52">
        <v>0</v>
      </c>
      <c r="J56" s="52">
        <v>0</v>
      </c>
      <c r="K56" s="52">
        <v>0</v>
      </c>
      <c r="L56" s="52">
        <v>0</v>
      </c>
      <c r="M56" s="52">
        <v>0</v>
      </c>
      <c r="N56" s="52">
        <v>0</v>
      </c>
      <c r="O56" s="36">
        <f t="shared" si="13"/>
        <v>204666.71</v>
      </c>
      <c r="R56"/>
    </row>
    <row r="57" spans="1:19" ht="18.75" customHeight="1">
      <c r="A57" s="26" t="s">
        <v>61</v>
      </c>
      <c r="B57" s="52">
        <v>0</v>
      </c>
      <c r="C57" s="52">
        <v>0</v>
      </c>
      <c r="D57" s="52">
        <v>0</v>
      </c>
      <c r="E57" s="52">
        <v>0</v>
      </c>
      <c r="F57" s="31">
        <v>696467.84</v>
      </c>
      <c r="G57" s="52">
        <v>0</v>
      </c>
      <c r="H57" s="52">
        <v>0</v>
      </c>
      <c r="I57" s="52">
        <v>0</v>
      </c>
      <c r="J57" s="52">
        <v>0</v>
      </c>
      <c r="K57" s="52">
        <v>0</v>
      </c>
      <c r="L57" s="52">
        <v>0</v>
      </c>
      <c r="M57" s="52">
        <v>0</v>
      </c>
      <c r="N57" s="52">
        <v>0</v>
      </c>
      <c r="O57" s="31">
        <f t="shared" si="13"/>
        <v>696467.84</v>
      </c>
      <c r="S57"/>
    </row>
    <row r="58" spans="1:20" ht="18.75" customHeight="1">
      <c r="A58" s="26" t="s">
        <v>62</v>
      </c>
      <c r="B58" s="52">
        <v>0</v>
      </c>
      <c r="C58" s="52">
        <v>0</v>
      </c>
      <c r="D58" s="52">
        <v>0</v>
      </c>
      <c r="E58" s="52">
        <v>0</v>
      </c>
      <c r="F58" s="52">
        <v>0</v>
      </c>
      <c r="G58" s="51">
        <v>994764.2</v>
      </c>
      <c r="H58" s="52">
        <v>0</v>
      </c>
      <c r="I58" s="52">
        <v>0</v>
      </c>
      <c r="J58" s="52">
        <v>0</v>
      </c>
      <c r="K58" s="52">
        <v>0</v>
      </c>
      <c r="L58" s="52">
        <v>0</v>
      </c>
      <c r="M58" s="52">
        <v>0</v>
      </c>
      <c r="N58" s="52">
        <v>0</v>
      </c>
      <c r="O58" s="36">
        <f t="shared" si="13"/>
        <v>994764.2</v>
      </c>
      <c r="T58"/>
    </row>
    <row r="59" spans="1:21" ht="18.75" customHeight="1">
      <c r="A59" s="26" t="s">
        <v>63</v>
      </c>
      <c r="B59" s="52">
        <v>0</v>
      </c>
      <c r="C59" s="52">
        <v>0</v>
      </c>
      <c r="D59" s="52">
        <v>0</v>
      </c>
      <c r="E59" s="52">
        <v>0</v>
      </c>
      <c r="F59" s="52">
        <v>0</v>
      </c>
      <c r="G59" s="52">
        <v>0</v>
      </c>
      <c r="H59" s="52">
        <v>0</v>
      </c>
      <c r="I59" s="51">
        <v>722022.46</v>
      </c>
      <c r="J59" s="52">
        <v>0</v>
      </c>
      <c r="K59" s="52">
        <v>0</v>
      </c>
      <c r="L59" s="52">
        <v>0</v>
      </c>
      <c r="M59" s="52">
        <v>0</v>
      </c>
      <c r="N59" s="52">
        <v>0</v>
      </c>
      <c r="O59" s="36">
        <f t="shared" si="13"/>
        <v>722022.46</v>
      </c>
      <c r="U59"/>
    </row>
    <row r="60" spans="1:22" ht="18.75" customHeight="1">
      <c r="A60" s="26" t="s">
        <v>64</v>
      </c>
      <c r="B60" s="52">
        <v>0</v>
      </c>
      <c r="C60" s="52">
        <v>0</v>
      </c>
      <c r="D60" s="52">
        <v>0</v>
      </c>
      <c r="E60" s="52">
        <v>0</v>
      </c>
      <c r="F60" s="52">
        <v>0</v>
      </c>
      <c r="G60" s="52">
        <v>0</v>
      </c>
      <c r="H60" s="52">
        <v>0</v>
      </c>
      <c r="I60" s="52">
        <v>0</v>
      </c>
      <c r="J60" s="31">
        <v>657529.03</v>
      </c>
      <c r="K60" s="52">
        <v>0</v>
      </c>
      <c r="L60" s="52">
        <v>0</v>
      </c>
      <c r="M60" s="52">
        <v>0</v>
      </c>
      <c r="N60" s="52">
        <v>0</v>
      </c>
      <c r="O60" s="36">
        <f t="shared" si="13"/>
        <v>657529.03</v>
      </c>
      <c r="V60"/>
    </row>
    <row r="61" spans="1:23" ht="18.75" customHeight="1">
      <c r="A61" s="26" t="s">
        <v>65</v>
      </c>
      <c r="B61" s="52">
        <v>0</v>
      </c>
      <c r="C61" s="52">
        <v>0</v>
      </c>
      <c r="D61" s="52">
        <v>0</v>
      </c>
      <c r="E61" s="52">
        <v>0</v>
      </c>
      <c r="F61" s="52">
        <v>0</v>
      </c>
      <c r="G61" s="52">
        <v>0</v>
      </c>
      <c r="H61" s="52">
        <v>0</v>
      </c>
      <c r="I61" s="52">
        <v>0</v>
      </c>
      <c r="J61" s="52">
        <v>0</v>
      </c>
      <c r="K61" s="31">
        <v>874814.34</v>
      </c>
      <c r="L61" s="31">
        <v>801164.09</v>
      </c>
      <c r="M61" s="52">
        <v>0</v>
      </c>
      <c r="N61" s="52">
        <v>0</v>
      </c>
      <c r="O61" s="36">
        <f t="shared" si="13"/>
        <v>1675978.43</v>
      </c>
      <c r="P61"/>
      <c r="W61"/>
    </row>
    <row r="62" spans="1:25" ht="18.75" customHeight="1">
      <c r="A62" s="26" t="s">
        <v>66</v>
      </c>
      <c r="B62" s="52">
        <v>0</v>
      </c>
      <c r="C62" s="52">
        <v>0</v>
      </c>
      <c r="D62" s="52">
        <v>0</v>
      </c>
      <c r="E62" s="52">
        <v>0</v>
      </c>
      <c r="F62" s="52">
        <v>0</v>
      </c>
      <c r="G62" s="52">
        <v>0</v>
      </c>
      <c r="H62" s="52">
        <v>0</v>
      </c>
      <c r="I62" s="52">
        <v>0</v>
      </c>
      <c r="J62" s="52">
        <v>0</v>
      </c>
      <c r="K62" s="52">
        <v>0</v>
      </c>
      <c r="L62" s="52">
        <v>0</v>
      </c>
      <c r="M62" s="31">
        <v>452125.79</v>
      </c>
      <c r="N62" s="52">
        <v>0</v>
      </c>
      <c r="O62" s="36">
        <f t="shared" si="13"/>
        <v>452125.79</v>
      </c>
      <c r="R62"/>
      <c r="Y62"/>
    </row>
    <row r="63" spans="1:26" ht="18.75" customHeight="1">
      <c r="A63" s="38" t="s">
        <v>67</v>
      </c>
      <c r="B63" s="53">
        <v>0</v>
      </c>
      <c r="C63" s="53">
        <v>0</v>
      </c>
      <c r="D63" s="53">
        <v>0</v>
      </c>
      <c r="E63" s="53">
        <v>0</v>
      </c>
      <c r="F63" s="53">
        <v>0</v>
      </c>
      <c r="G63" s="53">
        <v>0</v>
      </c>
      <c r="H63" s="53">
        <v>0</v>
      </c>
      <c r="I63" s="53">
        <v>0</v>
      </c>
      <c r="J63" s="53">
        <v>0</v>
      </c>
      <c r="K63" s="53">
        <v>0</v>
      </c>
      <c r="L63" s="53">
        <v>0</v>
      </c>
      <c r="M63" s="53">
        <v>0</v>
      </c>
      <c r="N63" s="54">
        <v>224397.39</v>
      </c>
      <c r="O63" s="55">
        <f t="shared" si="13"/>
        <v>224397.39</v>
      </c>
      <c r="P63"/>
      <c r="S63"/>
      <c r="Z63"/>
    </row>
    <row r="64" spans="1:12" ht="21" customHeight="1">
      <c r="A64" s="56" t="s">
        <v>77</v>
      </c>
      <c r="B64" s="57"/>
      <c r="C64" s="57"/>
      <c r="D64"/>
      <c r="E64"/>
      <c r="F64"/>
      <c r="G64"/>
      <c r="H64" s="58"/>
      <c r="I64" s="58"/>
      <c r="J64"/>
      <c r="K64"/>
      <c r="L64"/>
    </row>
    <row r="65" spans="1:14" ht="15.75">
      <c r="A65" s="67"/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</row>
    <row r="66" spans="2:12" ht="13.5">
      <c r="B66" s="57"/>
      <c r="C66" s="57"/>
      <c r="D66"/>
      <c r="E66"/>
      <c r="F66"/>
      <c r="G66"/>
      <c r="H66" s="58"/>
      <c r="I66" s="58"/>
      <c r="J66"/>
      <c r="K66"/>
      <c r="L66"/>
    </row>
    <row r="67" spans="2:12" ht="13.5">
      <c r="B67" s="57"/>
      <c r="C67" s="57"/>
      <c r="D67"/>
      <c r="E67"/>
      <c r="F67"/>
      <c r="G67"/>
      <c r="H67"/>
      <c r="I67"/>
      <c r="J67"/>
      <c r="K67"/>
      <c r="L67"/>
    </row>
    <row r="68" spans="2:12" ht="13.5">
      <c r="B68"/>
      <c r="C68"/>
      <c r="D68"/>
      <c r="E68"/>
      <c r="F68"/>
      <c r="G68"/>
      <c r="H68" s="59"/>
      <c r="I68" s="59"/>
      <c r="J68" s="60"/>
      <c r="K68" s="60"/>
      <c r="L68" s="60"/>
    </row>
    <row r="69" spans="2:12" ht="13.5">
      <c r="B69"/>
      <c r="C69"/>
      <c r="D69"/>
      <c r="E69"/>
      <c r="F69"/>
      <c r="G69"/>
      <c r="H69"/>
      <c r="I69"/>
      <c r="J69"/>
      <c r="K69"/>
      <c r="L69"/>
    </row>
    <row r="70" spans="2:12" ht="13.5">
      <c r="B70"/>
      <c r="C70"/>
      <c r="D70"/>
      <c r="E70"/>
      <c r="F70"/>
      <c r="G70"/>
      <c r="H70"/>
      <c r="I70"/>
      <c r="J70"/>
      <c r="K70"/>
      <c r="L70"/>
    </row>
    <row r="71" spans="2:12" ht="13.5">
      <c r="B71"/>
      <c r="C71"/>
      <c r="D71"/>
      <c r="E71"/>
      <c r="F71"/>
      <c r="G71"/>
      <c r="H71"/>
      <c r="I71"/>
      <c r="J71"/>
      <c r="K71"/>
      <c r="L71"/>
    </row>
    <row r="72" spans="2:12" ht="13.5">
      <c r="B72"/>
      <c r="C72"/>
      <c r="D72"/>
      <c r="E72"/>
      <c r="F72"/>
      <c r="G72"/>
      <c r="H72"/>
      <c r="I72"/>
      <c r="J72"/>
      <c r="K72"/>
      <c r="L72"/>
    </row>
    <row r="73" spans="2:12" ht="13.5">
      <c r="B73"/>
      <c r="C73"/>
      <c r="D73"/>
      <c r="E73"/>
      <c r="F73"/>
      <c r="G73"/>
      <c r="H73"/>
      <c r="I73"/>
      <c r="J73"/>
      <c r="K73"/>
      <c r="L73"/>
    </row>
    <row r="74" spans="2:12" ht="13.5">
      <c r="B74"/>
      <c r="C74"/>
      <c r="D74"/>
      <c r="E74"/>
      <c r="F74"/>
      <c r="G74"/>
      <c r="H74"/>
      <c r="I74"/>
      <c r="J74"/>
      <c r="K74"/>
      <c r="L74"/>
    </row>
    <row r="75" ht="13.5">
      <c r="K75"/>
    </row>
    <row r="76" ht="13.5">
      <c r="L76"/>
    </row>
    <row r="77" ht="13.5">
      <c r="M77"/>
    </row>
    <row r="78" ht="13.5">
      <c r="N78"/>
    </row>
    <row r="105" spans="2:14" ht="13.5">
      <c r="B105">
        <v>0</v>
      </c>
      <c r="C105">
        <v>0</v>
      </c>
      <c r="D105">
        <v>0</v>
      </c>
      <c r="E105">
        <v>0</v>
      </c>
      <c r="F105">
        <v>0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0</v>
      </c>
    </row>
    <row r="107" spans="2:14" ht="13.5">
      <c r="B107">
        <v>0</v>
      </c>
      <c r="C107">
        <v>0</v>
      </c>
      <c r="D107">
        <v>0</v>
      </c>
      <c r="E107">
        <v>0</v>
      </c>
      <c r="F107">
        <v>0</v>
      </c>
      <c r="G107">
        <v>0</v>
      </c>
      <c r="H107">
        <v>0</v>
      </c>
      <c r="I107">
        <v>0</v>
      </c>
      <c r="J107">
        <v>0</v>
      </c>
      <c r="K107">
        <v>0</v>
      </c>
      <c r="L107">
        <v>0</v>
      </c>
      <c r="M107">
        <v>0</v>
      </c>
      <c r="N107">
        <v>0</v>
      </c>
    </row>
  </sheetData>
  <sheetProtection/>
  <mergeCells count="6">
    <mergeCell ref="A1:O1"/>
    <mergeCell ref="A2:O2"/>
    <mergeCell ref="A4:A6"/>
    <mergeCell ref="B4:N4"/>
    <mergeCell ref="O4:O6"/>
    <mergeCell ref="A65:N65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2021-12-14T19:12:47Z</dcterms:modified>
  <cp:category/>
  <cp:version/>
  <cp:contentType/>
  <cp:contentStatus/>
</cp:coreProperties>
</file>