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<sst xmlns="http://schemas.openxmlformats.org/spreadsheetml/2006/main" count="81" uniqueCount="78">
  <si>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</si>
  <si>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</si>
  <si>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</si>
  <si>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</si>
  <si>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</si>
  <si>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</si>
  <si>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</si>
  <si>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</si>
  <si>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</si>
  <si>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</si>
  <si>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</si>
  <si>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</si>
  <si>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</si>
  <si>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</si>
  <si>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</si>
  <si>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</si>
  <si>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</si>
  <si>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</si>
  <si>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</si>
  <si>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</si>
  <si>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</si>
  <si>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</si>
  <si>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</si>
  <si>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</si>
  <si>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</si>
  <si>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</si>
  <si>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</si>
  <si>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</si>
  <si>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</si>
  <si>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</si>
  <si>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</si>
  <si>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</si>
  <si>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</si>
  <si>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</si>
  <si>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</si>
  <si>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</si>
  <si>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</si>
  <si>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</si>
  <si>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</si>
  <si>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</si>
  <si>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</si>
  <si>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</si>
  <si>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</si>
  <si>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</si>
  <si>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</si>
  <si>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</si>
  <si>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</si>
  <si>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</si>
  <si>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</si>
  <si>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</si>
  <si>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</si>
  <si>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</si>
  <si>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</si>
  <si>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</si>
  <si>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</si>
  <si>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</si>
  <si>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</si>
  <si>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</si>
  <si>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</si>
  <si>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</si>
  <si>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</si>
  <si>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</si>
  <si>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</si>
  <si>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</si>
  <si>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</si>
  <si>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</si>
  <si>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</si>
  <si>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</si>
  <si>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</si>
  <si>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</si>
  <si>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</si>
  <si>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</si>
  <si>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</si>
  <si>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04/12/21 - VENCIMENTO 10/12/21</t>
  </si>
  <si>
    <t>5.2.10. Maggi Adm. de Consórcios LTDA</t>
  </si>
  <si>
    <t>5.2.11. Amortização do Investimento</t>
  </si>
  <si>
    <t>5.3. Revisão de Remuneração pelo Transporte Coletivo(1)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</si>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</sst>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282287</v>
      </c>
      <c r="C7" s="9">
        <f t="shared" si="0"/>
        <v>197314</v>
      </c>
      <c r="D7" s="9">
        <f t="shared" si="0"/>
        <v>211149</v>
      </c>
      <c r="E7" s="9">
        <f t="shared" si="0"/>
        <v>44611</v>
      </c>
      <c r="F7" s="9">
        <f t="shared" si="0"/>
        <v>147481</v>
      </c>
      <c r="G7" s="9">
        <f t="shared" si="0"/>
        <v>234514</v>
      </c>
      <c r="H7" s="9">
        <f t="shared" si="0"/>
        <v>29023</v>
      </c>
      <c r="I7" s="9">
        <f t="shared" si="0"/>
        <v>185355</v>
      </c>
      <c r="J7" s="9">
        <f t="shared" si="0"/>
        <v>163102</v>
      </c>
      <c r="K7" s="9">
        <f t="shared" si="0"/>
        <v>238225</v>
      </c>
      <c r="L7" s="9">
        <f t="shared" si="0"/>
        <v>182024</v>
      </c>
      <c r="M7" s="9">
        <f t="shared" si="0"/>
        <v>81409</v>
      </c>
      <c r="N7" s="9">
        <f t="shared" si="0"/>
        <v>48898</v>
      </c>
      <c r="O7" s="9">
        <f t="shared" si="0"/>
        <v>2045392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17068</v>
      </c>
      <c r="C8" s="11">
        <f t="shared" si="1"/>
        <v>17840</v>
      </c>
      <c r="D8" s="11">
        <f t="shared" si="1"/>
        <v>13596</v>
      </c>
      <c r="E8" s="11">
        <f t="shared" si="1"/>
        <v>2593</v>
      </c>
      <c r="F8" s="11">
        <f t="shared" si="1"/>
        <v>9025</v>
      </c>
      <c r="G8" s="11">
        <f t="shared" si="1"/>
        <v>13332</v>
      </c>
      <c r="H8" s="11">
        <f t="shared" si="1"/>
        <v>2362</v>
      </c>
      <c r="I8" s="11">
        <f t="shared" si="1"/>
        <v>16226</v>
      </c>
      <c r="J8" s="11">
        <f t="shared" si="1"/>
        <v>11627</v>
      </c>
      <c r="K8" s="11">
        <f t="shared" si="1"/>
        <v>10329</v>
      </c>
      <c r="L8" s="11">
        <f t="shared" si="1"/>
        <v>8809</v>
      </c>
      <c r="M8" s="11">
        <f t="shared" si="1"/>
        <v>4633</v>
      </c>
      <c r="N8" s="11">
        <f t="shared" si="1"/>
        <v>3983</v>
      </c>
      <c r="O8" s="11">
        <f t="shared" si="1"/>
        <v>131423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17068</v>
      </c>
      <c r="C9" s="11">
        <v>17840</v>
      </c>
      <c r="D9" s="11">
        <v>13596</v>
      </c>
      <c r="E9" s="11">
        <v>2593</v>
      </c>
      <c r="F9" s="11">
        <v>9025</v>
      </c>
      <c r="G9" s="11">
        <v>13332</v>
      </c>
      <c r="H9" s="11">
        <v>2362</v>
      </c>
      <c r="I9" s="11">
        <v>16221</v>
      </c>
      <c r="J9" s="11">
        <v>11627</v>
      </c>
      <c r="K9" s="11">
        <v>10319</v>
      </c>
      <c r="L9" s="11">
        <v>8809</v>
      </c>
      <c r="M9" s="11">
        <v>4629</v>
      </c>
      <c r="N9" s="11">
        <v>3974</v>
      </c>
      <c r="O9" s="11">
        <f>SUM(B9:N9)</f>
        <v>131395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5</v>
      </c>
      <c r="J10" s="13">
        <v>0</v>
      </c>
      <c r="K10" s="13">
        <v>10</v>
      </c>
      <c r="L10" s="13">
        <v>0</v>
      </c>
      <c r="M10" s="13">
        <v>4</v>
      </c>
      <c r="N10" s="13">
        <v>9</v>
      </c>
      <c r="O10" s="11">
        <f>SUM(B10:N10)</f>
        <v>28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265219</v>
      </c>
      <c r="C11" s="13">
        <v>179474</v>
      </c>
      <c r="D11" s="13">
        <v>197553</v>
      </c>
      <c r="E11" s="13">
        <v>42018</v>
      </c>
      <c r="F11" s="13">
        <v>138456</v>
      </c>
      <c r="G11" s="13">
        <v>221182</v>
      </c>
      <c r="H11" s="13">
        <v>26661</v>
      </c>
      <c r="I11" s="13">
        <v>169129</v>
      </c>
      <c r="J11" s="13">
        <v>151475</v>
      </c>
      <c r="K11" s="13">
        <v>227896</v>
      </c>
      <c r="L11" s="13">
        <v>173215</v>
      </c>
      <c r="M11" s="13">
        <v>76776</v>
      </c>
      <c r="N11" s="13">
        <v>44915</v>
      </c>
      <c r="O11" s="11">
        <f>SUM(B11:N11)</f>
        <v>1913969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2.2277</v>
      </c>
      <c r="C13" s="17">
        <v>2.3013</v>
      </c>
      <c r="D13" s="17">
        <v>2.0182</v>
      </c>
      <c r="E13" s="17">
        <v>3.4478</v>
      </c>
      <c r="F13" s="17">
        <v>2.3393</v>
      </c>
      <c r="G13" s="17">
        <v>1.9247</v>
      </c>
      <c r="H13" s="17">
        <v>2.5842</v>
      </c>
      <c r="I13" s="17">
        <v>2.2851</v>
      </c>
      <c r="J13" s="17">
        <v>2.2983</v>
      </c>
      <c r="K13" s="17">
        <v>2.1725</v>
      </c>
      <c r="L13" s="17">
        <v>2.4736</v>
      </c>
      <c r="M13" s="17">
        <v>2.8544</v>
      </c>
      <c r="N13" s="17">
        <v>2.5783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1.174783650536565</v>
      </c>
      <c r="C15" s="19">
        <v>1.213372693009189</v>
      </c>
      <c r="D15" s="19">
        <v>1.213774967197097</v>
      </c>
      <c r="E15" s="19">
        <v>0.980909411874821</v>
      </c>
      <c r="F15" s="19">
        <v>1.408170884568145</v>
      </c>
      <c r="G15" s="19">
        <v>1.44713571628816</v>
      </c>
      <c r="H15" s="19">
        <v>1.596646556158664</v>
      </c>
      <c r="I15" s="19">
        <v>1.242858009599027</v>
      </c>
      <c r="J15" s="19">
        <v>1.232180051328067</v>
      </c>
      <c r="K15" s="19">
        <v>1.179913624952937</v>
      </c>
      <c r="L15" s="19">
        <v>1.253330718972672</v>
      </c>
      <c r="M15" s="19">
        <v>1.26857939742242</v>
      </c>
      <c r="N15" s="19">
        <v>1.191545381922227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819445.5099999999</v>
      </c>
      <c r="C17" s="24">
        <f aca="true" t="shared" si="2" ref="C17:N17">C18+C19+C20+C21+C22+C23+C24+C25</f>
        <v>595954.6499999999</v>
      </c>
      <c r="D17" s="24">
        <f t="shared" si="2"/>
        <v>555101.7999999999</v>
      </c>
      <c r="E17" s="24">
        <f t="shared" si="2"/>
        <v>164948.48</v>
      </c>
      <c r="F17" s="24">
        <f t="shared" si="2"/>
        <v>523740.08999999997</v>
      </c>
      <c r="G17" s="24">
        <f t="shared" si="2"/>
        <v>711007.2399999999</v>
      </c>
      <c r="H17" s="24">
        <f t="shared" si="2"/>
        <v>128704.76</v>
      </c>
      <c r="I17" s="24">
        <f t="shared" si="2"/>
        <v>581010.46</v>
      </c>
      <c r="J17" s="24">
        <f t="shared" si="2"/>
        <v>498981.47000000003</v>
      </c>
      <c r="K17" s="24">
        <f t="shared" si="2"/>
        <v>668023.3699999999</v>
      </c>
      <c r="L17" s="24">
        <f t="shared" si="2"/>
        <v>623605.66</v>
      </c>
      <c r="M17" s="24">
        <f t="shared" si="2"/>
        <v>330752.68999999994</v>
      </c>
      <c r="N17" s="24">
        <f t="shared" si="2"/>
        <v>164055.58000000002</v>
      </c>
      <c r="O17" s="24">
        <f>O18+O19+O20+O21+O22+O23+O24+O25</f>
        <v>6365331.760000002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628850.75</v>
      </c>
      <c r="C18" s="30">
        <f t="shared" si="3"/>
        <v>454078.71</v>
      </c>
      <c r="D18" s="30">
        <f t="shared" si="3"/>
        <v>426140.91</v>
      </c>
      <c r="E18" s="30">
        <f t="shared" si="3"/>
        <v>153809.81</v>
      </c>
      <c r="F18" s="30">
        <f t="shared" si="3"/>
        <v>345002.3</v>
      </c>
      <c r="G18" s="30">
        <f t="shared" si="3"/>
        <v>451369.1</v>
      </c>
      <c r="H18" s="30">
        <f t="shared" si="3"/>
        <v>75001.24</v>
      </c>
      <c r="I18" s="30">
        <f t="shared" si="3"/>
        <v>423554.71</v>
      </c>
      <c r="J18" s="30">
        <f t="shared" si="3"/>
        <v>374857.33</v>
      </c>
      <c r="K18" s="30">
        <f t="shared" si="3"/>
        <v>517543.81</v>
      </c>
      <c r="L18" s="30">
        <f t="shared" si="3"/>
        <v>450254.57</v>
      </c>
      <c r="M18" s="30">
        <f t="shared" si="3"/>
        <v>232373.85</v>
      </c>
      <c r="N18" s="30">
        <f t="shared" si="3"/>
        <v>126073.71</v>
      </c>
      <c r="O18" s="30">
        <f aca="true" t="shared" si="4" ref="O18:O25">SUM(B18:N18)</f>
        <v>4658910.8</v>
      </c>
    </row>
    <row r="19" spans="1:23" ht="18.75" customHeight="1">
      <c r="A19" s="26" t="s">
        <v>35</v>
      </c>
      <c r="B19" s="30">
        <f>IF(B15&lt;&gt;0,ROUND((B15-1)*B18,2),0)</f>
        <v>109912.83</v>
      </c>
      <c r="C19" s="30">
        <f aca="true" t="shared" si="5" ref="C19:N19">IF(C15&lt;&gt;0,ROUND((C15-1)*C18,2),0)</f>
        <v>96888</v>
      </c>
      <c r="D19" s="30">
        <f t="shared" si="5"/>
        <v>91098.26</v>
      </c>
      <c r="E19" s="30">
        <f t="shared" si="5"/>
        <v>-2936.32</v>
      </c>
      <c r="F19" s="30">
        <f t="shared" si="5"/>
        <v>140819.89</v>
      </c>
      <c r="G19" s="30">
        <f t="shared" si="5"/>
        <v>201823.25</v>
      </c>
      <c r="H19" s="30">
        <f t="shared" si="5"/>
        <v>44749.23</v>
      </c>
      <c r="I19" s="30">
        <f t="shared" si="5"/>
        <v>102863.65</v>
      </c>
      <c r="J19" s="30">
        <f t="shared" si="5"/>
        <v>87034.39</v>
      </c>
      <c r="K19" s="30">
        <f t="shared" si="5"/>
        <v>93113.18</v>
      </c>
      <c r="L19" s="30">
        <f t="shared" si="5"/>
        <v>114063.31</v>
      </c>
      <c r="M19" s="30">
        <f t="shared" si="5"/>
        <v>62410.83</v>
      </c>
      <c r="N19" s="30">
        <f t="shared" si="5"/>
        <v>24148.84</v>
      </c>
      <c r="O19" s="30">
        <f t="shared" si="4"/>
        <v>1165989.3400000003</v>
      </c>
      <c r="W19" s="62"/>
    </row>
    <row r="20" spans="1:15" ht="18.75" customHeight="1">
      <c r="A20" s="26" t="s">
        <v>36</v>
      </c>
      <c r="B20" s="30">
        <v>28313.57</v>
      </c>
      <c r="C20" s="30">
        <v>22448.21</v>
      </c>
      <c r="D20" s="30">
        <v>14016.71</v>
      </c>
      <c r="E20" s="30">
        <v>5408.97</v>
      </c>
      <c r="F20" s="30">
        <v>14066.01</v>
      </c>
      <c r="G20" s="30">
        <v>21585.08</v>
      </c>
      <c r="H20" s="30">
        <v>2325.35</v>
      </c>
      <c r="I20" s="30">
        <v>18294.14</v>
      </c>
      <c r="J20" s="30">
        <v>16849.57</v>
      </c>
      <c r="K20" s="30">
        <v>21826.32</v>
      </c>
      <c r="L20" s="30">
        <v>23918.52</v>
      </c>
      <c r="M20" s="30">
        <v>10493.66</v>
      </c>
      <c r="N20" s="30">
        <v>5418.59</v>
      </c>
      <c r="O20" s="30">
        <f t="shared" si="4"/>
        <v>204964.69999999998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-142.13</v>
      </c>
      <c r="C22" s="30">
        <v>0</v>
      </c>
      <c r="D22" s="30">
        <v>-3253.29</v>
      </c>
      <c r="E22" s="30">
        <v>0</v>
      </c>
      <c r="F22" s="30">
        <v>-142.13</v>
      </c>
      <c r="G22" s="30">
        <v>0</v>
      </c>
      <c r="H22" s="30">
        <v>-1699.32</v>
      </c>
      <c r="I22" s="30">
        <v>0</v>
      </c>
      <c r="J22" s="30">
        <v>-1777.81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-7014.68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49828.03</v>
      </c>
      <c r="C25" s="30">
        <v>19857.27</v>
      </c>
      <c r="D25" s="30">
        <v>25757.98</v>
      </c>
      <c r="E25" s="30">
        <v>7324.79</v>
      </c>
      <c r="F25" s="30">
        <v>22652.79</v>
      </c>
      <c r="G25" s="30">
        <v>34888.58</v>
      </c>
      <c r="H25" s="30">
        <v>6987.03</v>
      </c>
      <c r="I25" s="30">
        <v>34956.73</v>
      </c>
      <c r="J25" s="30">
        <v>20676.76</v>
      </c>
      <c r="K25" s="30">
        <v>34198.83</v>
      </c>
      <c r="L25" s="30">
        <v>34028.03</v>
      </c>
      <c r="M25" s="30">
        <v>24133.12</v>
      </c>
      <c r="N25" s="30">
        <v>7073.21</v>
      </c>
      <c r="O25" s="30">
        <f t="shared" si="4"/>
        <v>322363.1500000001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+B28+B30+B43+B44+B47-B48</f>
        <v>-80189.87999999999</v>
      </c>
      <c r="C27" s="30">
        <f>+C28+C30+C43+C44+C47-C48</f>
        <v>-82306.07</v>
      </c>
      <c r="D27" s="30">
        <f t="shared" si="6"/>
        <v>-81852.58</v>
      </c>
      <c r="E27" s="30">
        <f t="shared" si="6"/>
        <v>-12446.390000000001</v>
      </c>
      <c r="F27" s="30">
        <f t="shared" si="6"/>
        <v>-43022.64</v>
      </c>
      <c r="G27" s="30">
        <f t="shared" si="6"/>
        <v>-63127.05</v>
      </c>
      <c r="H27" s="30">
        <f t="shared" si="6"/>
        <v>-17891.63</v>
      </c>
      <c r="I27" s="30">
        <f t="shared" si="6"/>
        <v>-74981.39</v>
      </c>
      <c r="J27" s="30">
        <f t="shared" si="6"/>
        <v>-54323.280000000006</v>
      </c>
      <c r="K27" s="30">
        <f t="shared" si="6"/>
        <v>-49594.68</v>
      </c>
      <c r="L27" s="30">
        <f t="shared" si="6"/>
        <v>-42654.34</v>
      </c>
      <c r="M27" s="30">
        <f t="shared" si="6"/>
        <v>-22399.64</v>
      </c>
      <c r="N27" s="30">
        <f t="shared" si="6"/>
        <v>-18512.219999999998</v>
      </c>
      <c r="O27" s="30">
        <f t="shared" si="6"/>
        <v>-643301.79</v>
      </c>
    </row>
    <row r="28" spans="1:15" ht="18.75" customHeight="1">
      <c r="A28" s="26" t="s">
        <v>40</v>
      </c>
      <c r="B28" s="31">
        <f>+B29</f>
        <v>-75099.2</v>
      </c>
      <c r="C28" s="31">
        <f>+C29</f>
        <v>-78496</v>
      </c>
      <c r="D28" s="31">
        <f aca="true" t="shared" si="7" ref="D28:O28">+D29</f>
        <v>-59822.4</v>
      </c>
      <c r="E28" s="31">
        <f t="shared" si="7"/>
        <v>-11409.2</v>
      </c>
      <c r="F28" s="31">
        <f t="shared" si="7"/>
        <v>-39710</v>
      </c>
      <c r="G28" s="31">
        <f t="shared" si="7"/>
        <v>-58660.8</v>
      </c>
      <c r="H28" s="31">
        <f t="shared" si="7"/>
        <v>-10392.8</v>
      </c>
      <c r="I28" s="31">
        <f t="shared" si="7"/>
        <v>-71372.4</v>
      </c>
      <c r="J28" s="31">
        <f t="shared" si="7"/>
        <v>-51158.8</v>
      </c>
      <c r="K28" s="31">
        <f t="shared" si="7"/>
        <v>-45403.6</v>
      </c>
      <c r="L28" s="31">
        <f t="shared" si="7"/>
        <v>-38759.6</v>
      </c>
      <c r="M28" s="31">
        <f t="shared" si="7"/>
        <v>-20367.6</v>
      </c>
      <c r="N28" s="31">
        <f t="shared" si="7"/>
        <v>-17485.6</v>
      </c>
      <c r="O28" s="31">
        <f t="shared" si="7"/>
        <v>-578138</v>
      </c>
    </row>
    <row r="29" spans="1:26" ht="18.75" customHeight="1">
      <c r="A29" s="27" t="s">
        <v>41</v>
      </c>
      <c r="B29" s="16">
        <f>ROUND((-B9)*$G$3,2)</f>
        <v>-75099.2</v>
      </c>
      <c r="C29" s="16">
        <f aca="true" t="shared" si="8" ref="C29:N29">ROUND((-C9)*$G$3,2)</f>
        <v>-78496</v>
      </c>
      <c r="D29" s="16">
        <f t="shared" si="8"/>
        <v>-59822.4</v>
      </c>
      <c r="E29" s="16">
        <f t="shared" si="8"/>
        <v>-11409.2</v>
      </c>
      <c r="F29" s="16">
        <f t="shared" si="8"/>
        <v>-39710</v>
      </c>
      <c r="G29" s="16">
        <f t="shared" si="8"/>
        <v>-58660.8</v>
      </c>
      <c r="H29" s="16">
        <f t="shared" si="8"/>
        <v>-10392.8</v>
      </c>
      <c r="I29" s="16">
        <f t="shared" si="8"/>
        <v>-71372.4</v>
      </c>
      <c r="J29" s="16">
        <f t="shared" si="8"/>
        <v>-51158.8</v>
      </c>
      <c r="K29" s="16">
        <f t="shared" si="8"/>
        <v>-45403.6</v>
      </c>
      <c r="L29" s="16">
        <f t="shared" si="8"/>
        <v>-38759.6</v>
      </c>
      <c r="M29" s="16">
        <f t="shared" si="8"/>
        <v>-20367.6</v>
      </c>
      <c r="N29" s="16">
        <f t="shared" si="8"/>
        <v>-17485.6</v>
      </c>
      <c r="O29" s="32">
        <f aca="true" t="shared" si="9" ref="O29:O48">SUM(B29:N29)</f>
        <v>-578138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SUM(B31:B41)</f>
        <v>-5090.679999999999</v>
      </c>
      <c r="C30" s="31">
        <f aca="true" t="shared" si="10" ref="C30:O30">SUM(C31:C41)</f>
        <v>-3810.07</v>
      </c>
      <c r="D30" s="31">
        <f t="shared" si="10"/>
        <v>-19383.46</v>
      </c>
      <c r="E30" s="31">
        <f t="shared" si="10"/>
        <v>-1037.1899999999998</v>
      </c>
      <c r="F30" s="31">
        <f t="shared" si="10"/>
        <v>-3312.64</v>
      </c>
      <c r="G30" s="31">
        <f t="shared" si="10"/>
        <v>-4466.25</v>
      </c>
      <c r="H30" s="31">
        <f t="shared" si="10"/>
        <v>-6890.240000000001</v>
      </c>
      <c r="I30" s="31">
        <f t="shared" si="10"/>
        <v>-3608.99</v>
      </c>
      <c r="J30" s="31">
        <f t="shared" si="10"/>
        <v>-3164.48</v>
      </c>
      <c r="K30" s="31">
        <f t="shared" si="10"/>
        <v>-4191.08</v>
      </c>
      <c r="L30" s="31">
        <f t="shared" si="10"/>
        <v>-3894.74</v>
      </c>
      <c r="M30" s="31">
        <f t="shared" si="10"/>
        <v>-2032.04</v>
      </c>
      <c r="N30" s="31">
        <f t="shared" si="10"/>
        <v>-1026.6200000000001</v>
      </c>
      <c r="O30" s="31">
        <f t="shared" si="10"/>
        <v>-61908.48000000001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-15880.31</v>
      </c>
      <c r="E31" s="33">
        <v>0</v>
      </c>
      <c r="F31" s="33">
        <v>0</v>
      </c>
      <c r="G31" s="33">
        <v>0</v>
      </c>
      <c r="H31" s="33">
        <v>-6085.89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-21966.2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-6206.9</v>
      </c>
      <c r="C39" s="33">
        <v>-4645.5</v>
      </c>
      <c r="D39" s="33">
        <v>-4271.28</v>
      </c>
      <c r="E39" s="33">
        <v>-1264.61</v>
      </c>
      <c r="F39" s="33">
        <v>-4039</v>
      </c>
      <c r="G39" s="33">
        <v>-5445.56</v>
      </c>
      <c r="H39" s="33">
        <v>-980.72</v>
      </c>
      <c r="I39" s="33">
        <v>-4400.32</v>
      </c>
      <c r="J39" s="33">
        <v>-3858.35</v>
      </c>
      <c r="K39" s="33">
        <v>-5110.05</v>
      </c>
      <c r="L39" s="33">
        <v>-4748.73</v>
      </c>
      <c r="M39" s="33">
        <v>-2477.6</v>
      </c>
      <c r="N39" s="33">
        <v>-1251.72</v>
      </c>
      <c r="O39" s="33">
        <f t="shared" si="9"/>
        <v>-48700.340000000004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1116.22</v>
      </c>
      <c r="C41" s="33">
        <v>835.43</v>
      </c>
      <c r="D41" s="33">
        <v>768.13</v>
      </c>
      <c r="E41" s="33">
        <v>227.42</v>
      </c>
      <c r="F41" s="33">
        <v>726.36</v>
      </c>
      <c r="G41" s="33">
        <v>979.31</v>
      </c>
      <c r="H41" s="33">
        <v>176.37</v>
      </c>
      <c r="I41" s="33">
        <v>791.33</v>
      </c>
      <c r="J41" s="33">
        <v>693.87</v>
      </c>
      <c r="K41" s="33">
        <v>918.97</v>
      </c>
      <c r="L41" s="33">
        <v>853.99</v>
      </c>
      <c r="M41" s="33">
        <v>445.56</v>
      </c>
      <c r="N41" s="33">
        <v>225.1</v>
      </c>
      <c r="O41" s="33">
        <f>SUM(B41:N41)</f>
        <v>8758.060000000001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76</v>
      </c>
      <c r="B43" s="35">
        <v>0</v>
      </c>
      <c r="C43" s="35">
        <v>0</v>
      </c>
      <c r="D43" s="35">
        <v>-2646.72</v>
      </c>
      <c r="E43" s="35">
        <v>0</v>
      </c>
      <c r="F43" s="35">
        <v>0</v>
      </c>
      <c r="G43" s="35">
        <v>0</v>
      </c>
      <c r="H43" s="35">
        <v>-608.59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-3255.31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 t="s">
        <v>52</v>
      </c>
      <c r="B44" s="35">
        <v>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3">
        <f t="shared" si="9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3"/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4" t="s">
        <v>53</v>
      </c>
      <c r="B46" s="36">
        <f aca="true" t="shared" si="11" ref="B46:N46">+B17+B27</f>
        <v>739255.6299999999</v>
      </c>
      <c r="C46" s="36">
        <f t="shared" si="11"/>
        <v>513648.5799999999</v>
      </c>
      <c r="D46" s="36">
        <f t="shared" si="11"/>
        <v>473249.2199999999</v>
      </c>
      <c r="E46" s="36">
        <f t="shared" si="11"/>
        <v>152502.09</v>
      </c>
      <c r="F46" s="36">
        <f t="shared" si="11"/>
        <v>480717.44999999995</v>
      </c>
      <c r="G46" s="36">
        <f t="shared" si="11"/>
        <v>647880.1899999998</v>
      </c>
      <c r="H46" s="36">
        <f t="shared" si="11"/>
        <v>110813.12999999999</v>
      </c>
      <c r="I46" s="36">
        <f t="shared" si="11"/>
        <v>506029.06999999995</v>
      </c>
      <c r="J46" s="36">
        <f t="shared" si="11"/>
        <v>444658.19</v>
      </c>
      <c r="K46" s="36">
        <f t="shared" si="11"/>
        <v>618428.6899999998</v>
      </c>
      <c r="L46" s="36">
        <f t="shared" si="11"/>
        <v>580951.3200000001</v>
      </c>
      <c r="M46" s="36">
        <f t="shared" si="11"/>
        <v>308353.04999999993</v>
      </c>
      <c r="N46" s="36">
        <f t="shared" si="11"/>
        <v>145543.36000000002</v>
      </c>
      <c r="O46" s="36">
        <f>SUM(B46:N46)</f>
        <v>5722029.97</v>
      </c>
      <c r="P46"/>
      <c r="Q46"/>
      <c r="R46"/>
      <c r="S46"/>
      <c r="T46"/>
      <c r="U46"/>
      <c r="V46"/>
      <c r="W46"/>
      <c r="X46"/>
      <c r="Y46"/>
      <c r="Z46"/>
    </row>
    <row r="47" spans="1:19" ht="18.75" customHeight="1">
      <c r="A47" s="37" t="s">
        <v>54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 s="43"/>
      <c r="R47"/>
      <c r="S47"/>
    </row>
    <row r="48" spans="1:19" ht="18.75" customHeight="1">
      <c r="A48" s="37" t="s">
        <v>55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16">
        <f t="shared" si="9"/>
        <v>0</v>
      </c>
      <c r="P48"/>
      <c r="Q48"/>
      <c r="R48"/>
      <c r="S48"/>
    </row>
    <row r="49" spans="1:19" ht="15.75">
      <c r="A49" s="38"/>
      <c r="B49" s="39"/>
      <c r="C49" s="39"/>
      <c r="D49" s="40"/>
      <c r="E49" s="40"/>
      <c r="F49" s="40"/>
      <c r="G49" s="40"/>
      <c r="H49" s="40"/>
      <c r="I49" s="39"/>
      <c r="J49" s="40"/>
      <c r="K49" s="40"/>
      <c r="L49" s="40"/>
      <c r="M49" s="40"/>
      <c r="N49" s="40"/>
      <c r="O49" s="41"/>
      <c r="P49" s="42"/>
      <c r="Q49"/>
      <c r="R49" s="43"/>
      <c r="S49"/>
    </row>
    <row r="50" spans="1:19" ht="12.75" customHeight="1">
      <c r="A50" s="44"/>
      <c r="B50" s="45"/>
      <c r="C50" s="45"/>
      <c r="D50" s="46"/>
      <c r="E50" s="46"/>
      <c r="F50" s="46"/>
      <c r="G50" s="46"/>
      <c r="H50" s="46"/>
      <c r="I50" s="45"/>
      <c r="J50" s="46"/>
      <c r="K50" s="46"/>
      <c r="L50" s="46"/>
      <c r="M50" s="46"/>
      <c r="N50" s="46"/>
      <c r="O50" s="47"/>
      <c r="P50" s="42"/>
      <c r="Q50"/>
      <c r="R50" s="43"/>
      <c r="S50"/>
    </row>
    <row r="51" spans="1:17" ht="15" customHeight="1">
      <c r="A51" s="48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50"/>
      <c r="Q51"/>
    </row>
    <row r="52" spans="1:17" ht="18.75" customHeight="1">
      <c r="A52" s="14" t="s">
        <v>56</v>
      </c>
      <c r="B52" s="51">
        <f aca="true" t="shared" si="12" ref="B52:O52">SUM(B53:B63)</f>
        <v>739255.63</v>
      </c>
      <c r="C52" s="51">
        <f t="shared" si="12"/>
        <v>513648.57999999996</v>
      </c>
      <c r="D52" s="51">
        <f t="shared" si="12"/>
        <v>473249.22</v>
      </c>
      <c r="E52" s="51">
        <f t="shared" si="12"/>
        <v>152502.09</v>
      </c>
      <c r="F52" s="51">
        <f t="shared" si="12"/>
        <v>480717.46</v>
      </c>
      <c r="G52" s="51">
        <f t="shared" si="12"/>
        <v>647880.18</v>
      </c>
      <c r="H52" s="51">
        <f t="shared" si="12"/>
        <v>110813.13</v>
      </c>
      <c r="I52" s="51">
        <f t="shared" si="12"/>
        <v>506029.07</v>
      </c>
      <c r="J52" s="51">
        <f t="shared" si="12"/>
        <v>444658.19</v>
      </c>
      <c r="K52" s="51">
        <f t="shared" si="12"/>
        <v>618428.7</v>
      </c>
      <c r="L52" s="51">
        <f t="shared" si="12"/>
        <v>580951.32</v>
      </c>
      <c r="M52" s="51">
        <f t="shared" si="12"/>
        <v>308353.05</v>
      </c>
      <c r="N52" s="51">
        <f t="shared" si="12"/>
        <v>145543.36</v>
      </c>
      <c r="O52" s="36">
        <f t="shared" si="12"/>
        <v>5722029.98</v>
      </c>
      <c r="Q52"/>
    </row>
    <row r="53" spans="1:18" ht="18.75" customHeight="1">
      <c r="A53" s="26" t="s">
        <v>57</v>
      </c>
      <c r="B53" s="51">
        <v>607023.42</v>
      </c>
      <c r="C53" s="51">
        <v>367733.25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>SUM(B53:N53)</f>
        <v>974756.67</v>
      </c>
      <c r="P53"/>
      <c r="Q53"/>
      <c r="R53" s="43"/>
    </row>
    <row r="54" spans="1:16" ht="18.75" customHeight="1">
      <c r="A54" s="26" t="s">
        <v>58</v>
      </c>
      <c r="B54" s="51">
        <v>132232.21</v>
      </c>
      <c r="C54" s="51">
        <v>145915.33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aca="true" t="shared" si="13" ref="O54:O63">SUM(B54:N54)</f>
        <v>278147.54</v>
      </c>
      <c r="P54"/>
    </row>
    <row r="55" spans="1:17" ht="18.75" customHeight="1">
      <c r="A55" s="26" t="s">
        <v>59</v>
      </c>
      <c r="B55" s="52">
        <v>0</v>
      </c>
      <c r="C55" s="52">
        <v>0</v>
      </c>
      <c r="D55" s="31">
        <v>473249.22</v>
      </c>
      <c r="E55" s="52">
        <v>0</v>
      </c>
      <c r="F55" s="52">
        <v>0</v>
      </c>
      <c r="G55" s="52">
        <v>0</v>
      </c>
      <c r="H55" s="51">
        <v>110813.13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584062.35</v>
      </c>
      <c r="Q55"/>
    </row>
    <row r="56" spans="1:18" ht="18.75" customHeight="1">
      <c r="A56" s="26" t="s">
        <v>60</v>
      </c>
      <c r="B56" s="52">
        <v>0</v>
      </c>
      <c r="C56" s="52">
        <v>0</v>
      </c>
      <c r="D56" s="52">
        <v>0</v>
      </c>
      <c r="E56" s="31">
        <v>152502.09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152502.09</v>
      </c>
      <c r="R56"/>
    </row>
    <row r="57" spans="1:19" ht="18.75" customHeight="1">
      <c r="A57" s="26" t="s">
        <v>61</v>
      </c>
      <c r="B57" s="52">
        <v>0</v>
      </c>
      <c r="C57" s="52">
        <v>0</v>
      </c>
      <c r="D57" s="52">
        <v>0</v>
      </c>
      <c r="E57" s="52">
        <v>0</v>
      </c>
      <c r="F57" s="31">
        <v>480717.46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480717.46</v>
      </c>
      <c r="S57"/>
    </row>
    <row r="58" spans="1:20" ht="18.75" customHeight="1">
      <c r="A58" s="26" t="s">
        <v>62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1">
        <v>647880.18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647880.18</v>
      </c>
      <c r="T58"/>
    </row>
    <row r="59" spans="1:21" ht="18.75" customHeight="1">
      <c r="A59" s="26" t="s">
        <v>63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1">
        <v>506029.07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506029.07</v>
      </c>
      <c r="U59"/>
    </row>
    <row r="60" spans="1:22" ht="18.75" customHeight="1">
      <c r="A60" s="26" t="s">
        <v>64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31">
        <v>444658.19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444658.19</v>
      </c>
      <c r="V60"/>
    </row>
    <row r="61" spans="1:23" ht="18.75" customHeight="1">
      <c r="A61" s="26" t="s">
        <v>65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31">
        <v>618428.7</v>
      </c>
      <c r="L61" s="31">
        <v>580951.32</v>
      </c>
      <c r="M61" s="52">
        <v>0</v>
      </c>
      <c r="N61" s="52">
        <v>0</v>
      </c>
      <c r="O61" s="36">
        <f t="shared" si="13"/>
        <v>1199380.02</v>
      </c>
      <c r="P61"/>
      <c r="W61"/>
    </row>
    <row r="62" spans="1:25" ht="18.75" customHeight="1">
      <c r="A62" s="26" t="s">
        <v>66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31">
        <v>308353.05</v>
      </c>
      <c r="N62" s="52">
        <v>0</v>
      </c>
      <c r="O62" s="36">
        <f t="shared" si="13"/>
        <v>308353.05</v>
      </c>
      <c r="R62"/>
      <c r="Y62"/>
    </row>
    <row r="63" spans="1:26" ht="18.75" customHeight="1">
      <c r="A63" s="38" t="s">
        <v>67</v>
      </c>
      <c r="B63" s="53">
        <v>0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4">
        <v>145543.36</v>
      </c>
      <c r="O63" s="55">
        <f t="shared" si="13"/>
        <v>145543.36</v>
      </c>
      <c r="P63"/>
      <c r="S63"/>
      <c r="Z63"/>
    </row>
    <row r="64" spans="1:12" ht="21" customHeight="1">
      <c r="A64" s="56" t="s">
        <v>77</v>
      </c>
      <c r="B64" s="57"/>
      <c r="C64" s="57"/>
      <c r="D64"/>
      <c r="E64"/>
      <c r="F64"/>
      <c r="G64"/>
      <c r="H64" s="58"/>
      <c r="I64" s="58"/>
      <c r="J64"/>
      <c r="K64"/>
      <c r="L64"/>
    </row>
    <row r="65" spans="1:14" ht="15.7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</row>
    <row r="66" spans="2:12" ht="13.5">
      <c r="B66" s="57"/>
      <c r="C66" s="57"/>
      <c r="D66"/>
      <c r="E66"/>
      <c r="F66"/>
      <c r="G66"/>
      <c r="H66" s="58"/>
      <c r="I66" s="58"/>
      <c r="J66"/>
      <c r="K66"/>
      <c r="L66"/>
    </row>
    <row r="67" spans="2:12" ht="13.5">
      <c r="B67" s="57"/>
      <c r="C67" s="5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 s="59"/>
      <c r="I68" s="59"/>
      <c r="J68" s="60"/>
      <c r="K68" s="60"/>
      <c r="L68" s="60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ht="13.5">
      <c r="K75"/>
    </row>
    <row r="76" ht="13.5">
      <c r="L76"/>
    </row>
    <row r="77" ht="13.5">
      <c r="M77"/>
    </row>
    <row r="78" ht="13.5">
      <c r="N78"/>
    </row>
    <row r="105" spans="2:14" ht="13.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</sheetData>
  <sheetProtection/>
  <mergeCells count="6">
    <mergeCell ref="A1:O1"/>
    <mergeCell ref="A2:O2"/>
    <mergeCell ref="A4:A6"/>
    <mergeCell ref="B4:N4"/>
    <mergeCell ref="O4:O6"/>
    <mergeCell ref="A65:N65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2021-12-09T18:10:25Z</dcterms:modified>
  <cp:category/>
  <cp:version/>
  <cp:contentType/>
  <cp:contentStatus/>
</cp:coreProperties>
</file>