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'detalhamento'!$A$1:$L$69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<sst xmlns="http://schemas.openxmlformats.org/spreadsheetml/2006/main" count="81" uniqueCount="80">
  <si>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</si>
  <si>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</si>
  <si>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</si>
  <si>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</si>
  <si>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</si>
  <si>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</si>
  <si>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</si>
  <si>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</si>
  <si>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</si>
  <si>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</si>
  <si>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</si>
  <si>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</si>
  <si>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</si>
  <si>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</si>
  <si>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</si>
  <si>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</si>
  <si>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</si>
  <si>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</si>
  <si>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</si>
  <si>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</si>
  <si>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</si>
  <si>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</si>
  <si>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</si>
  <si>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</si>
  <si>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</si>
  <si>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</si>
  <si>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</si>
  <si>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</si>
  <si>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</si>
  <si>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</si>
  <si>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</si>
  <si>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</si>
  <si>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</si>
  <si>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</si>
  <si>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</si>
  <si>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</si>
  <si>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</si>
  <si>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</si>
  <si>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</si>
  <si>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</si>
  <si>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</si>
  <si>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</si>
  <si>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</si>
  <si>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</si>
  <si>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</si>
  <si>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</si>
  <si>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</si>
  <si>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</si>
  <si>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</si>
  <si>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</si>
  <si>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</si>
  <si>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</si>
  <si>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</si>
  <si>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</si>
  <si>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</si>
  <si>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</si>
  <si>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</si>
  <si>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</si>
  <si>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</si>
  <si>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</si>
  <si>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</si>
  <si>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</si>
  <si>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</si>
  <si>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</si>
  <si>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</si>
  <si>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</si>
  <si>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</si>
  <si>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</si>
  <si>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</si>
  <si>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</si>
  <si>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</si>
  <si>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</si>
  <si>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4.6. Valor Frota Não Disponibilizada</t>
  </si>
  <si>
    <t>4.7. Ajuste Frota Operante</t>
  </si>
  <si>
    <t>4. Remuneração Bruta do Operador (4.1 + 4.2 + 4.3 + 4.4 + 4.5 + 4.6 + 4.7)</t>
  </si>
  <si>
    <t>OPERAÇÃO 24/12/21 - VENCIMENTO 03/01/22</t>
  </si>
  <si>
    <t>5.2.12. Amortização dos Investimentos</t>
  </si>
  <si>
    <t>7.15. Consórcio KBPX</t>
  </si>
  <si>
    <t>5.3. Revisão de Remuneração pelo Transporte Coletivo ¹</t>
  </si>
  <si>
    <t>¹ Energia para tração de out e nov.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</si>
</sst>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6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2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left" vertical="center" indent="1"/>
    </xf>
    <xf numFmtId="165" fontId="32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1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1"/>
    </xf>
    <xf numFmtId="166" fontId="32" fillId="0" borderId="4" xfId="46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2"/>
    </xf>
    <xf numFmtId="0" fontId="32" fillId="0" borderId="4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4" fontId="32" fillId="35" borderId="4" xfId="53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2"/>
    </xf>
    <xf numFmtId="164" fontId="32" fillId="0" borderId="1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3"/>
    </xf>
    <xf numFmtId="168" fontId="32" fillId="35" borderId="4" xfId="46" applyNumberFormat="1" applyFont="1" applyFill="1" applyBorder="1" applyAlignment="1">
      <alignment vertical="center"/>
    </xf>
    <xf numFmtId="164" fontId="32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168" fontId="32" fillId="0" borderId="4" xfId="46" applyNumberFormat="1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left" vertical="center" indent="1"/>
    </xf>
    <xf numFmtId="164" fontId="32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4" fontId="32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6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6" t="s">
        <v>59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1">
      <c r="A2" s="57" t="s">
        <v>75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8" t="s">
        <v>1</v>
      </c>
      <c r="B4" s="59" t="s">
        <v>2</v>
      </c>
      <c r="C4" s="60"/>
      <c r="D4" s="60"/>
      <c r="E4" s="60"/>
      <c r="F4" s="60"/>
      <c r="G4" s="60"/>
      <c r="H4" s="60"/>
      <c r="I4" s="60"/>
      <c r="J4" s="60"/>
      <c r="K4" s="60"/>
      <c r="L4" s="61" t="s">
        <v>3</v>
      </c>
    </row>
    <row r="5" spans="1:12" ht="30" customHeight="1">
      <c r="A5" s="58"/>
      <c r="B5" s="6" t="s">
        <v>4</v>
      </c>
      <c r="C5" s="6" t="s">
        <v>62</v>
      </c>
      <c r="D5" s="6" t="s">
        <v>5</v>
      </c>
      <c r="E5" s="7" t="s">
        <v>63</v>
      </c>
      <c r="F5" s="7" t="s">
        <v>64</v>
      </c>
      <c r="G5" s="7" t="s">
        <v>65</v>
      </c>
      <c r="H5" s="7" t="s">
        <v>66</v>
      </c>
      <c r="I5" s="6" t="s">
        <v>6</v>
      </c>
      <c r="J5" s="6" t="s">
        <v>67</v>
      </c>
      <c r="K5" s="6" t="s">
        <v>4</v>
      </c>
      <c r="L5" s="58"/>
    </row>
    <row r="6" spans="1:12" ht="18.75" customHeight="1">
      <c r="A6" s="58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8"/>
    </row>
    <row r="7" spans="1:13" ht="17.25" customHeight="1">
      <c r="A7" s="9" t="s">
        <v>17</v>
      </c>
      <c r="B7" s="10">
        <f>B8+B11</f>
        <v>36091</v>
      </c>
      <c r="C7" s="10">
        <f>C8+C11</f>
        <v>48300</v>
      </c>
      <c r="D7" s="10">
        <f aca="true" t="shared" si="0" ref="D7:K7">D8+D11</f>
        <v>148807</v>
      </c>
      <c r="E7" s="10">
        <f t="shared" si="0"/>
        <v>127339</v>
      </c>
      <c r="F7" s="10">
        <f t="shared" si="0"/>
        <v>133102</v>
      </c>
      <c r="G7" s="10">
        <f t="shared" si="0"/>
        <v>58677</v>
      </c>
      <c r="H7" s="10">
        <f t="shared" si="0"/>
        <v>33118</v>
      </c>
      <c r="I7" s="10">
        <f t="shared" si="0"/>
        <v>57134</v>
      </c>
      <c r="J7" s="10">
        <f t="shared" si="0"/>
        <v>39820</v>
      </c>
      <c r="K7" s="10">
        <f t="shared" si="0"/>
        <v>103512</v>
      </c>
      <c r="L7" s="10">
        <f>SUM(B7:K7)</f>
        <v>785900</v>
      </c>
      <c r="M7" s="11"/>
    </row>
    <row r="8" spans="1:13" ht="17.25" customHeight="1">
      <c r="A8" s="12" t="s">
        <v>18</v>
      </c>
      <c r="B8" s="13">
        <f>B9+B10</f>
        <v>4552</v>
      </c>
      <c r="C8" s="13">
        <f aca="true" t="shared" si="1" ref="C8:K8">C9+C10</f>
        <v>5436</v>
      </c>
      <c r="D8" s="13">
        <f t="shared" si="1"/>
        <v>17741</v>
      </c>
      <c r="E8" s="13">
        <f t="shared" si="1"/>
        <v>14010</v>
      </c>
      <c r="F8" s="13">
        <f t="shared" si="1"/>
        <v>14154</v>
      </c>
      <c r="G8" s="13">
        <f t="shared" si="1"/>
        <v>7236</v>
      </c>
      <c r="H8" s="13">
        <f t="shared" si="1"/>
        <v>3300</v>
      </c>
      <c r="I8" s="13">
        <f t="shared" si="1"/>
        <v>4332</v>
      </c>
      <c r="J8" s="13">
        <f t="shared" si="1"/>
        <v>3436</v>
      </c>
      <c r="K8" s="13">
        <f t="shared" si="1"/>
        <v>9638</v>
      </c>
      <c r="L8" s="13">
        <f>SUM(B8:K8)</f>
        <v>83835</v>
      </c>
      <c r="M8"/>
    </row>
    <row r="9" spans="1:13" ht="17.25" customHeight="1">
      <c r="A9" s="14" t="s">
        <v>19</v>
      </c>
      <c r="B9" s="15">
        <v>4552</v>
      </c>
      <c r="C9" s="15">
        <v>5436</v>
      </c>
      <c r="D9" s="15">
        <v>17741</v>
      </c>
      <c r="E9" s="15">
        <v>14010</v>
      </c>
      <c r="F9" s="15">
        <v>14154</v>
      </c>
      <c r="G9" s="15">
        <v>7236</v>
      </c>
      <c r="H9" s="15">
        <v>3285</v>
      </c>
      <c r="I9" s="15">
        <v>4332</v>
      </c>
      <c r="J9" s="15">
        <v>3436</v>
      </c>
      <c r="K9" s="15">
        <v>9638</v>
      </c>
      <c r="L9" s="13">
        <f>SUM(B9:K9)</f>
        <v>83820</v>
      </c>
      <c r="M9"/>
    </row>
    <row r="10" spans="1:13" ht="17.25" customHeight="1">
      <c r="A10" s="14" t="s">
        <v>20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15</v>
      </c>
      <c r="I10" s="15">
        <v>0</v>
      </c>
      <c r="J10" s="15">
        <v>0</v>
      </c>
      <c r="K10" s="15">
        <v>0</v>
      </c>
      <c r="L10" s="13">
        <f>SUM(B10:K10)</f>
        <v>15</v>
      </c>
      <c r="M10"/>
    </row>
    <row r="11" spans="1:13" ht="17.25" customHeight="1">
      <c r="A11" s="12" t="s">
        <v>21</v>
      </c>
      <c r="B11" s="15">
        <v>31539</v>
      </c>
      <c r="C11" s="15">
        <v>42864</v>
      </c>
      <c r="D11" s="15">
        <v>131066</v>
      </c>
      <c r="E11" s="15">
        <v>113329</v>
      </c>
      <c r="F11" s="15">
        <v>118948</v>
      </c>
      <c r="G11" s="15">
        <v>51441</v>
      </c>
      <c r="H11" s="15">
        <v>29818</v>
      </c>
      <c r="I11" s="15">
        <v>52802</v>
      </c>
      <c r="J11" s="15">
        <v>36384</v>
      </c>
      <c r="K11" s="15">
        <v>93874</v>
      </c>
      <c r="L11" s="13">
        <f>SUM(B11:K11)</f>
        <v>702065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5.9019</v>
      </c>
      <c r="C13" s="20">
        <v>3.113</v>
      </c>
      <c r="D13" s="20">
        <v>3.7051</v>
      </c>
      <c r="E13" s="20">
        <v>3.753</v>
      </c>
      <c r="F13" s="20">
        <v>3.316</v>
      </c>
      <c r="G13" s="20">
        <v>3.6462</v>
      </c>
      <c r="H13" s="20">
        <v>4.0165</v>
      </c>
      <c r="I13" s="20">
        <v>3.3301</v>
      </c>
      <c r="J13" s="20">
        <v>3.5864</v>
      </c>
      <c r="K13" s="20">
        <v>2.9286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1.933105316695588</v>
      </c>
      <c r="C15" s="22">
        <v>2.132167145403971</v>
      </c>
      <c r="D15" s="22">
        <v>1.891196527282261</v>
      </c>
      <c r="E15" s="22">
        <v>1.783575517866286</v>
      </c>
      <c r="F15" s="22">
        <v>2.084165937902302</v>
      </c>
      <c r="G15" s="22">
        <v>2.337368731688548</v>
      </c>
      <c r="H15" s="22">
        <v>2.172393463293183</v>
      </c>
      <c r="I15" s="22">
        <v>2.072354545071955</v>
      </c>
      <c r="J15" s="22">
        <v>3.101601788094542</v>
      </c>
      <c r="K15" s="22">
        <v>1.866763676488336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74</v>
      </c>
      <c r="B17" s="25">
        <f>B18+B19+B20+B21+B22+B23+B24</f>
        <v>414405.04</v>
      </c>
      <c r="C17" s="25">
        <f aca="true" t="shared" si="2" ref="C17:K17">C18+C19+C20+C21+C22+C23+C24</f>
        <v>329047.72</v>
      </c>
      <c r="D17" s="25">
        <f t="shared" si="2"/>
        <v>1077206.17</v>
      </c>
      <c r="E17" s="25">
        <f t="shared" si="2"/>
        <v>874322.4</v>
      </c>
      <c r="F17" s="25">
        <f t="shared" si="2"/>
        <v>952682.23</v>
      </c>
      <c r="G17" s="25">
        <f t="shared" si="2"/>
        <v>519481.2199999999</v>
      </c>
      <c r="H17" s="25">
        <f t="shared" si="2"/>
        <v>302326.75</v>
      </c>
      <c r="I17" s="25">
        <f t="shared" si="2"/>
        <v>400746.73</v>
      </c>
      <c r="J17" s="25">
        <f t="shared" si="2"/>
        <v>456089.24000000005</v>
      </c>
      <c r="K17" s="25">
        <f t="shared" si="2"/>
        <v>582752.14</v>
      </c>
      <c r="L17" s="25">
        <f>L18+L19+L20+L21+L22+L23+L24</f>
        <v>5909059.640000001</v>
      </c>
      <c r="M17"/>
    </row>
    <row r="18" spans="1:13" ht="17.25" customHeight="1">
      <c r="A18" s="26" t="s">
        <v>24</v>
      </c>
      <c r="B18" s="33">
        <f aca="true" t="shared" si="3" ref="B18:K18">ROUND(B13*B7,2)</f>
        <v>213005.47</v>
      </c>
      <c r="C18" s="33">
        <f t="shared" si="3"/>
        <v>150357.9</v>
      </c>
      <c r="D18" s="33">
        <f t="shared" si="3"/>
        <v>551344.82</v>
      </c>
      <c r="E18" s="33">
        <f t="shared" si="3"/>
        <v>477903.27</v>
      </c>
      <c r="F18" s="33">
        <f t="shared" si="3"/>
        <v>441366.23</v>
      </c>
      <c r="G18" s="33">
        <f t="shared" si="3"/>
        <v>213948.08</v>
      </c>
      <c r="H18" s="33">
        <f t="shared" si="3"/>
        <v>133018.45</v>
      </c>
      <c r="I18" s="33">
        <f t="shared" si="3"/>
        <v>190261.93</v>
      </c>
      <c r="J18" s="33">
        <f t="shared" si="3"/>
        <v>142810.45</v>
      </c>
      <c r="K18" s="33">
        <f t="shared" si="3"/>
        <v>303145.24</v>
      </c>
      <c r="L18" s="33">
        <f aca="true" t="shared" si="4" ref="L18:L24">SUM(B18:K18)</f>
        <v>2817161.840000001</v>
      </c>
      <c r="M18"/>
    </row>
    <row r="19" spans="1:13" ht="17.25" customHeight="1">
      <c r="A19" s="27" t="s">
        <v>25</v>
      </c>
      <c r="B19" s="33">
        <f aca="true" t="shared" si="5" ref="B19:K19">IF(B15&lt;&gt;0,ROUND((B15-1)*B18,2),0)</f>
        <v>198756.54</v>
      </c>
      <c r="C19" s="33">
        <f t="shared" si="5"/>
        <v>170230.27</v>
      </c>
      <c r="D19" s="33">
        <f t="shared" si="5"/>
        <v>491356.59</v>
      </c>
      <c r="E19" s="33">
        <f t="shared" si="5"/>
        <v>374473.3</v>
      </c>
      <c r="F19" s="33">
        <f t="shared" si="5"/>
        <v>478514.23</v>
      </c>
      <c r="G19" s="33">
        <f t="shared" si="5"/>
        <v>286127.47</v>
      </c>
      <c r="H19" s="33">
        <f t="shared" si="5"/>
        <v>155949.96</v>
      </c>
      <c r="I19" s="33">
        <f t="shared" si="5"/>
        <v>204028.25</v>
      </c>
      <c r="J19" s="33">
        <f t="shared" si="5"/>
        <v>300130.7</v>
      </c>
      <c r="K19" s="33">
        <f t="shared" si="5"/>
        <v>262755.28</v>
      </c>
      <c r="L19" s="33">
        <f t="shared" si="4"/>
        <v>2922322.59</v>
      </c>
      <c r="M19"/>
    </row>
    <row r="20" spans="1:13" ht="17.25" customHeight="1">
      <c r="A20" s="27" t="s">
        <v>26</v>
      </c>
      <c r="B20" s="33">
        <v>1301.8</v>
      </c>
      <c r="C20" s="33">
        <v>7118.32</v>
      </c>
      <c r="D20" s="33">
        <v>31822.3</v>
      </c>
      <c r="E20" s="33">
        <v>19263.37</v>
      </c>
      <c r="F20" s="33">
        <v>31460.54</v>
      </c>
      <c r="G20" s="33">
        <v>19405.67</v>
      </c>
      <c r="H20" s="33">
        <v>12017.11</v>
      </c>
      <c r="I20" s="33">
        <v>5115.32</v>
      </c>
      <c r="J20" s="33">
        <v>10465.63</v>
      </c>
      <c r="K20" s="33">
        <v>14169.16</v>
      </c>
      <c r="L20" s="33">
        <f t="shared" si="4"/>
        <v>152139.22</v>
      </c>
      <c r="M20"/>
    </row>
    <row r="21" spans="1:13" ht="17.25" customHeight="1">
      <c r="A21" s="27" t="s">
        <v>27</v>
      </c>
      <c r="B21" s="33">
        <v>1341.23</v>
      </c>
      <c r="C21" s="29">
        <v>1341.23</v>
      </c>
      <c r="D21" s="29">
        <v>2682.46</v>
      </c>
      <c r="E21" s="29">
        <v>2682.46</v>
      </c>
      <c r="F21" s="33">
        <v>1341.23</v>
      </c>
      <c r="G21" s="29">
        <v>0</v>
      </c>
      <c r="H21" s="33">
        <v>1341.23</v>
      </c>
      <c r="I21" s="29">
        <v>1341.23</v>
      </c>
      <c r="J21" s="29">
        <v>2682.46</v>
      </c>
      <c r="K21" s="29">
        <v>2682.46</v>
      </c>
      <c r="L21" s="33">
        <f t="shared" si="4"/>
        <v>17435.989999999998</v>
      </c>
      <c r="M21"/>
    </row>
    <row r="22" spans="1:13" ht="17.25" customHeight="1">
      <c r="A22" s="27" t="s">
        <v>28</v>
      </c>
      <c r="B22" s="30">
        <v>0</v>
      </c>
      <c r="C22" s="30">
        <v>0</v>
      </c>
      <c r="D22" s="30">
        <v>0</v>
      </c>
      <c r="E22" s="33">
        <v>0</v>
      </c>
      <c r="F22" s="33">
        <v>0</v>
      </c>
      <c r="G22" s="33">
        <v>0</v>
      </c>
      <c r="H22" s="30">
        <v>0</v>
      </c>
      <c r="I22" s="33">
        <v>0</v>
      </c>
      <c r="J22" s="30">
        <v>0</v>
      </c>
      <c r="K22" s="30">
        <v>0</v>
      </c>
      <c r="L22" s="33">
        <f t="shared" si="4"/>
        <v>0</v>
      </c>
      <c r="M22"/>
    </row>
    <row r="23" spans="1:13" ht="17.25" customHeight="1">
      <c r="A23" s="27" t="s">
        <v>72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f t="shared" si="4"/>
        <v>0</v>
      </c>
      <c r="M23"/>
    </row>
    <row r="24" spans="1:13" ht="17.25" customHeight="1">
      <c r="A24" s="27" t="s">
        <v>73</v>
      </c>
      <c r="B24" s="33">
        <v>0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f t="shared" si="4"/>
        <v>0</v>
      </c>
      <c r="M24"/>
    </row>
    <row r="25" spans="1:12" ht="12" customHeight="1">
      <c r="A25" s="31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  <c r="L25" s="32"/>
    </row>
    <row r="26" spans="1:12" ht="12" customHeight="1">
      <c r="A26" s="27"/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/>
      <c r="L26" s="18"/>
    </row>
    <row r="27" spans="1:13" ht="18.75" customHeight="1">
      <c r="A27" s="19" t="s">
        <v>29</v>
      </c>
      <c r="B27" s="33">
        <f aca="true" t="shared" si="6" ref="B27:K27">+B28+B33+B47</f>
        <v>-397500.93</v>
      </c>
      <c r="C27" s="33">
        <f t="shared" si="6"/>
        <v>-31479.760000000002</v>
      </c>
      <c r="D27" s="33">
        <f t="shared" si="6"/>
        <v>-98378.97</v>
      </c>
      <c r="E27" s="33">
        <f t="shared" si="6"/>
        <v>-95513.97</v>
      </c>
      <c r="F27" s="33">
        <f t="shared" si="6"/>
        <v>-79386.61</v>
      </c>
      <c r="G27" s="33">
        <f t="shared" si="6"/>
        <v>-56206.740000000005</v>
      </c>
      <c r="H27" s="33">
        <f t="shared" si="6"/>
        <v>-26783.489999999998</v>
      </c>
      <c r="I27" s="33">
        <f t="shared" si="6"/>
        <v>-36063.36</v>
      </c>
      <c r="J27" s="33">
        <f t="shared" si="6"/>
        <v>-23069.12</v>
      </c>
      <c r="K27" s="33">
        <f t="shared" si="6"/>
        <v>-53969.81</v>
      </c>
      <c r="L27" s="33">
        <f aca="true" t="shared" si="7" ref="L27:L34">SUM(B27:K27)</f>
        <v>-898352.76</v>
      </c>
      <c r="M27"/>
    </row>
    <row r="28" spans="1:13" ht="18.75" customHeight="1">
      <c r="A28" s="27" t="s">
        <v>30</v>
      </c>
      <c r="B28" s="33">
        <f>B29+B30+B31+B32</f>
        <v>-20028.8</v>
      </c>
      <c r="C28" s="33">
        <f aca="true" t="shared" si="8" ref="C28:K28">C29+C30+C31+C32</f>
        <v>-23918.4</v>
      </c>
      <c r="D28" s="33">
        <f t="shared" si="8"/>
        <v>-78060.4</v>
      </c>
      <c r="E28" s="33">
        <f t="shared" si="8"/>
        <v>-61644</v>
      </c>
      <c r="F28" s="33">
        <f t="shared" si="8"/>
        <v>-62277.6</v>
      </c>
      <c r="G28" s="33">
        <f t="shared" si="8"/>
        <v>-31838.4</v>
      </c>
      <c r="H28" s="33">
        <f t="shared" si="8"/>
        <v>-14454</v>
      </c>
      <c r="I28" s="33">
        <f t="shared" si="8"/>
        <v>-27095.94</v>
      </c>
      <c r="J28" s="33">
        <f t="shared" si="8"/>
        <v>-15118.4</v>
      </c>
      <c r="K28" s="33">
        <f t="shared" si="8"/>
        <v>-42407.2</v>
      </c>
      <c r="L28" s="33">
        <f t="shared" si="7"/>
        <v>-376843.14</v>
      </c>
      <c r="M28"/>
    </row>
    <row r="29" spans="1:13" s="36" customFormat="1" ht="18.75" customHeight="1">
      <c r="A29" s="34" t="s">
        <v>57</v>
      </c>
      <c r="B29" s="33">
        <f>-ROUND((B9)*$E$3,2)</f>
        <v>-20028.8</v>
      </c>
      <c r="C29" s="33">
        <f aca="true" t="shared" si="9" ref="C29:K29">-ROUND((C9)*$E$3,2)</f>
        <v>-23918.4</v>
      </c>
      <c r="D29" s="33">
        <f t="shared" si="9"/>
        <v>-78060.4</v>
      </c>
      <c r="E29" s="33">
        <f t="shared" si="9"/>
        <v>-61644</v>
      </c>
      <c r="F29" s="33">
        <f t="shared" si="9"/>
        <v>-62277.6</v>
      </c>
      <c r="G29" s="33">
        <f t="shared" si="9"/>
        <v>-31838.4</v>
      </c>
      <c r="H29" s="33">
        <f t="shared" si="9"/>
        <v>-14454</v>
      </c>
      <c r="I29" s="33">
        <f t="shared" si="9"/>
        <v>-19060.8</v>
      </c>
      <c r="J29" s="33">
        <f t="shared" si="9"/>
        <v>-15118.4</v>
      </c>
      <c r="K29" s="33">
        <f t="shared" si="9"/>
        <v>-42407.2</v>
      </c>
      <c r="L29" s="33">
        <f t="shared" si="7"/>
        <v>-368808</v>
      </c>
      <c r="M29" s="35"/>
    </row>
    <row r="30" spans="1:13" ht="18.75" customHeight="1">
      <c r="A30" s="37" t="s">
        <v>31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28">
        <f t="shared" si="7"/>
        <v>0</v>
      </c>
      <c r="M30"/>
    </row>
    <row r="31" spans="1:13" ht="18.75" customHeight="1">
      <c r="A31" s="37" t="s">
        <v>32</v>
      </c>
      <c r="B31" s="28">
        <v>0</v>
      </c>
      <c r="C31" s="28">
        <v>0</v>
      </c>
      <c r="D31" s="28">
        <v>0</v>
      </c>
      <c r="E31" s="17">
        <v>0</v>
      </c>
      <c r="F31" s="17">
        <v>0</v>
      </c>
      <c r="G31" s="17">
        <v>0</v>
      </c>
      <c r="H31" s="17">
        <v>0</v>
      </c>
      <c r="I31" s="33">
        <v>0</v>
      </c>
      <c r="J31" s="17">
        <v>0</v>
      </c>
      <c r="K31" s="17">
        <v>0</v>
      </c>
      <c r="L31" s="33">
        <f t="shared" si="7"/>
        <v>0</v>
      </c>
      <c r="M31"/>
    </row>
    <row r="32" spans="1:13" ht="18.75" customHeight="1">
      <c r="A32" s="37" t="s">
        <v>33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33">
        <v>-8035.14</v>
      </c>
      <c r="J32" s="17">
        <v>0</v>
      </c>
      <c r="K32" s="17">
        <v>0</v>
      </c>
      <c r="L32" s="33">
        <f t="shared" si="7"/>
        <v>-8035.14</v>
      </c>
      <c r="M32"/>
    </row>
    <row r="33" spans="1:13" s="36" customFormat="1" ht="18.75" customHeight="1">
      <c r="A33" s="27" t="s">
        <v>34</v>
      </c>
      <c r="B33" s="38">
        <f>SUM(B34:B46)</f>
        <v>-28329.91</v>
      </c>
      <c r="C33" s="38">
        <f aca="true" t="shared" si="10" ref="C33:K33">SUM(C34:C46)</f>
        <v>-7561.36</v>
      </c>
      <c r="D33" s="38">
        <f t="shared" si="10"/>
        <v>-20318.57</v>
      </c>
      <c r="E33" s="38">
        <f t="shared" si="10"/>
        <v>-33869.97</v>
      </c>
      <c r="F33" s="38">
        <f t="shared" si="10"/>
        <v>-17109.010000000002</v>
      </c>
      <c r="G33" s="38">
        <f t="shared" si="10"/>
        <v>-24368.34</v>
      </c>
      <c r="H33" s="38">
        <f t="shared" si="10"/>
        <v>-12329.49</v>
      </c>
      <c r="I33" s="38">
        <f t="shared" si="10"/>
        <v>-8967.420000000002</v>
      </c>
      <c r="J33" s="38">
        <f t="shared" si="10"/>
        <v>-7950.72</v>
      </c>
      <c r="K33" s="38">
        <f t="shared" si="10"/>
        <v>-11562.61</v>
      </c>
      <c r="L33" s="33">
        <f t="shared" si="7"/>
        <v>-172367.40000000002</v>
      </c>
      <c r="M33"/>
    </row>
    <row r="34" spans="1:13" ht="18.75" customHeight="1">
      <c r="A34" s="37" t="s">
        <v>35</v>
      </c>
      <c r="B34" s="38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3">
        <f t="shared" si="7"/>
        <v>0</v>
      </c>
      <c r="M34"/>
    </row>
    <row r="35" spans="1:13" ht="18.75" customHeight="1">
      <c r="A35" s="37" t="s">
        <v>36</v>
      </c>
      <c r="B35" s="33">
        <v>-19995.4</v>
      </c>
      <c r="C35" s="17">
        <v>0</v>
      </c>
      <c r="D35" s="17">
        <v>0</v>
      </c>
      <c r="E35" s="33">
        <v>-4560.55</v>
      </c>
      <c r="F35" s="28">
        <v>0</v>
      </c>
      <c r="G35" s="28">
        <v>0</v>
      </c>
      <c r="H35" s="33">
        <v>-7837.96</v>
      </c>
      <c r="I35" s="17">
        <v>0</v>
      </c>
      <c r="J35" s="28">
        <v>0</v>
      </c>
      <c r="K35" s="17">
        <v>0</v>
      </c>
      <c r="L35" s="33">
        <f>SUM(B35:K35)</f>
        <v>-32393.91</v>
      </c>
      <c r="M35"/>
    </row>
    <row r="36" spans="1:13" ht="18.75" customHeight="1">
      <c r="A36" s="37" t="s">
        <v>37</v>
      </c>
      <c r="B36" s="33">
        <v>0</v>
      </c>
      <c r="C36" s="17">
        <v>0</v>
      </c>
      <c r="D36" s="17">
        <v>0</v>
      </c>
      <c r="E36" s="17">
        <v>0</v>
      </c>
      <c r="F36" s="28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>SUM(B36:K36)</f>
        <v>0</v>
      </c>
      <c r="M36"/>
    </row>
    <row r="37" spans="1:13" ht="18.75" customHeight="1">
      <c r="A37" s="37" t="s">
        <v>38</v>
      </c>
      <c r="B37" s="33">
        <v>-6291.89</v>
      </c>
      <c r="C37" s="33">
        <v>-5931.5</v>
      </c>
      <c r="D37" s="33">
        <v>-14995.05</v>
      </c>
      <c r="E37" s="33">
        <v>-24991.34</v>
      </c>
      <c r="F37" s="33">
        <v>-12399.34</v>
      </c>
      <c r="G37" s="33">
        <v>-21796.54</v>
      </c>
      <c r="H37" s="33">
        <v>-2999.25</v>
      </c>
      <c r="I37" s="33">
        <v>-6988.3</v>
      </c>
      <c r="J37" s="33">
        <v>-5696.42</v>
      </c>
      <c r="K37" s="17">
        <v>-8683.89</v>
      </c>
      <c r="L37" s="33">
        <f>SUM(B37:K37)</f>
        <v>-110773.52</v>
      </c>
      <c r="M37"/>
    </row>
    <row r="38" spans="1:13" ht="18.75" customHeight="1">
      <c r="A38" s="37" t="s">
        <v>39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aca="true" t="shared" si="11" ref="L37:L47">SUM(B38:K38)</f>
        <v>0</v>
      </c>
      <c r="M38"/>
    </row>
    <row r="39" spans="1:13" ht="18.75" customHeight="1">
      <c r="A39" s="37" t="s">
        <v>40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1"/>
        <v>0</v>
      </c>
      <c r="M39"/>
    </row>
    <row r="40" spans="1:13" ht="18.75" customHeight="1">
      <c r="A40" s="37" t="s">
        <v>41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2" ht="18.75" customHeight="1">
      <c r="A42" s="37" t="s">
        <v>43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f>SUM(B42:K42)</f>
        <v>0</v>
      </c>
    </row>
    <row r="43" spans="1:12" ht="18.75" customHeight="1">
      <c r="A43" s="37" t="s">
        <v>44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f>SUM(B43:K43)</f>
        <v>0</v>
      </c>
    </row>
    <row r="44" spans="1:12" ht="18.75" customHeight="1">
      <c r="A44" s="37" t="s">
        <v>45</v>
      </c>
      <c r="B44" s="33">
        <v>-2490.5</v>
      </c>
      <c r="C44" s="33">
        <v>-1987.24</v>
      </c>
      <c r="D44" s="33">
        <v>-6490.8</v>
      </c>
      <c r="E44" s="33">
        <v>-5264.9</v>
      </c>
      <c r="F44" s="33">
        <v>-5742.35</v>
      </c>
      <c r="G44" s="33">
        <v>-3135.71</v>
      </c>
      <c r="H44" s="33">
        <v>-1819.49</v>
      </c>
      <c r="I44" s="33">
        <v>-2413.08</v>
      </c>
      <c r="J44" s="33">
        <v>-2748.59</v>
      </c>
      <c r="K44" s="33">
        <v>-3509.93</v>
      </c>
      <c r="L44" s="33">
        <f t="shared" si="11"/>
        <v>-35602.59</v>
      </c>
    </row>
    <row r="45" spans="1:12" ht="18.75" customHeight="1">
      <c r="A45" s="37" t="s">
        <v>76</v>
      </c>
      <c r="B45" s="33">
        <v>447.88</v>
      </c>
      <c r="C45" s="33">
        <v>357.38</v>
      </c>
      <c r="D45" s="33">
        <v>1167.28</v>
      </c>
      <c r="E45" s="33">
        <v>946.82</v>
      </c>
      <c r="F45" s="33">
        <v>1032.68</v>
      </c>
      <c r="G45" s="33">
        <v>563.91</v>
      </c>
      <c r="H45" s="33">
        <v>327.21</v>
      </c>
      <c r="I45" s="33">
        <v>433.96</v>
      </c>
      <c r="J45" s="33">
        <v>494.29</v>
      </c>
      <c r="K45" s="33">
        <v>631.21</v>
      </c>
      <c r="L45" s="33">
        <f t="shared" si="11"/>
        <v>6402.62</v>
      </c>
    </row>
    <row r="46" spans="1:13" ht="12" customHeight="1">
      <c r="A46" s="14"/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18"/>
      <c r="M46" s="39"/>
    </row>
    <row r="47" spans="1:13" ht="18.75" customHeight="1">
      <c r="A47" s="27" t="s">
        <v>78</v>
      </c>
      <c r="B47" s="33">
        <v>-349142.22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33">
        <f t="shared" si="11"/>
        <v>-349142.22</v>
      </c>
      <c r="M47" s="39"/>
    </row>
    <row r="48" spans="1:13" ht="12" customHeight="1">
      <c r="A48" s="27"/>
      <c r="B48" s="23">
        <v>0</v>
      </c>
      <c r="C48" s="23">
        <v>0</v>
      </c>
      <c r="D48" s="23">
        <v>0</v>
      </c>
      <c r="E48" s="23">
        <v>0</v>
      </c>
      <c r="F48" s="23">
        <v>0</v>
      </c>
      <c r="G48" s="23">
        <v>0</v>
      </c>
      <c r="H48" s="23">
        <v>0</v>
      </c>
      <c r="I48" s="23">
        <v>0</v>
      </c>
      <c r="J48" s="23">
        <v>0</v>
      </c>
      <c r="K48" s="23">
        <v>0</v>
      </c>
      <c r="L48" s="30">
        <f>SUM(B48:K48)</f>
        <v>0</v>
      </c>
      <c r="M48" s="40"/>
    </row>
    <row r="49" spans="1:13" ht="18.75" customHeight="1">
      <c r="A49" s="19" t="s">
        <v>46</v>
      </c>
      <c r="B49" s="41">
        <f>IF(B17+B27+B40+B50&lt;0,0,B17+B27+B50)</f>
        <v>16904.109999999986</v>
      </c>
      <c r="C49" s="41">
        <f aca="true" t="shared" si="12" ref="C49:K49">IF(C17+C27+C40+C50&lt;0,0,C17+C27+C50)</f>
        <v>297567.95999999996</v>
      </c>
      <c r="D49" s="41">
        <f t="shared" si="12"/>
        <v>978827.2</v>
      </c>
      <c r="E49" s="41">
        <f t="shared" si="12"/>
        <v>778808.43</v>
      </c>
      <c r="F49" s="41">
        <f t="shared" si="12"/>
        <v>873295.62</v>
      </c>
      <c r="G49" s="41">
        <f t="shared" si="12"/>
        <v>463274.4799999999</v>
      </c>
      <c r="H49" s="41">
        <f t="shared" si="12"/>
        <v>275543.26</v>
      </c>
      <c r="I49" s="41">
        <f t="shared" si="12"/>
        <v>364683.37</v>
      </c>
      <c r="J49" s="41">
        <f t="shared" si="12"/>
        <v>433020.12000000005</v>
      </c>
      <c r="K49" s="41">
        <f t="shared" si="12"/>
        <v>528782.3300000001</v>
      </c>
      <c r="L49" s="42">
        <f>SUM(B49:K49)</f>
        <v>5010706.880000001</v>
      </c>
      <c r="M49" s="55"/>
    </row>
    <row r="50" spans="1:12" ht="18.75" customHeight="1">
      <c r="A50" s="27" t="s">
        <v>47</v>
      </c>
      <c r="B50" s="18">
        <v>0</v>
      </c>
      <c r="C50" s="18">
        <v>0</v>
      </c>
      <c r="D50" s="18">
        <v>0</v>
      </c>
      <c r="E50" s="18">
        <v>0</v>
      </c>
      <c r="F50" s="18">
        <v>0</v>
      </c>
      <c r="G50" s="18">
        <v>0</v>
      </c>
      <c r="H50" s="18">
        <v>0</v>
      </c>
      <c r="I50" s="18">
        <v>0</v>
      </c>
      <c r="J50" s="18">
        <v>0</v>
      </c>
      <c r="K50" s="18">
        <v>0</v>
      </c>
      <c r="L50" s="17">
        <f>SUM(C50:K50)</f>
        <v>0</v>
      </c>
    </row>
    <row r="51" spans="1:13" ht="18.75" customHeight="1">
      <c r="A51" s="27" t="s">
        <v>48</v>
      </c>
      <c r="B51" s="33">
        <f>IF(B17+B27+B40+B50&gt;0,0,B17+B27+B50)</f>
        <v>0</v>
      </c>
      <c r="C51" s="33">
        <f aca="true" t="shared" si="13" ref="C51:K51">IF(C17+C27+C40+C50&gt;0,0,C17+C27+C50)</f>
        <v>0</v>
      </c>
      <c r="D51" s="33">
        <f t="shared" si="13"/>
        <v>0</v>
      </c>
      <c r="E51" s="33">
        <f t="shared" si="13"/>
        <v>0</v>
      </c>
      <c r="F51" s="33">
        <f t="shared" si="13"/>
        <v>0</v>
      </c>
      <c r="G51" s="33">
        <f t="shared" si="13"/>
        <v>0</v>
      </c>
      <c r="H51" s="33">
        <f t="shared" si="13"/>
        <v>0</v>
      </c>
      <c r="I51" s="33">
        <f t="shared" si="13"/>
        <v>0</v>
      </c>
      <c r="J51" s="33">
        <f t="shared" si="13"/>
        <v>0</v>
      </c>
      <c r="K51" s="33">
        <f t="shared" si="13"/>
        <v>0</v>
      </c>
      <c r="L51" s="17">
        <f>SUM(C51:K51)</f>
        <v>0</v>
      </c>
      <c r="M51"/>
    </row>
    <row r="52" spans="1:12" ht="12" customHeight="1">
      <c r="A52" s="19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</row>
    <row r="53" spans="1:12" ht="12" customHeight="1">
      <c r="A53" s="43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</row>
    <row r="54" spans="1:12" ht="12" customHeight="1">
      <c r="A54" s="9"/>
      <c r="B54" s="44">
        <v>0</v>
      </c>
      <c r="C54" s="44">
        <v>0</v>
      </c>
      <c r="D54" s="44">
        <v>0</v>
      </c>
      <c r="E54" s="44">
        <v>0</v>
      </c>
      <c r="F54" s="44">
        <v>0</v>
      </c>
      <c r="G54" s="44">
        <v>0</v>
      </c>
      <c r="H54" s="44">
        <v>0</v>
      </c>
      <c r="I54" s="44">
        <v>0</v>
      </c>
      <c r="J54" s="44">
        <v>0</v>
      </c>
      <c r="K54" s="44"/>
      <c r="L54" s="44"/>
    </row>
    <row r="55" spans="1:13" ht="18.75" customHeight="1">
      <c r="A55" s="45" t="s">
        <v>49</v>
      </c>
      <c r="B55" s="41">
        <f>SUM(B56:B69)</f>
        <v>16904.11</v>
      </c>
      <c r="C55" s="41">
        <f aca="true" t="shared" si="14" ref="C55:J55">SUM(C56:C67)</f>
        <v>297567.95999999996</v>
      </c>
      <c r="D55" s="41">
        <f t="shared" si="14"/>
        <v>978827.19</v>
      </c>
      <c r="E55" s="41">
        <f t="shared" si="14"/>
        <v>778808.43</v>
      </c>
      <c r="F55" s="41">
        <f t="shared" si="14"/>
        <v>873295.63</v>
      </c>
      <c r="G55" s="41">
        <f t="shared" si="14"/>
        <v>463274.48</v>
      </c>
      <c r="H55" s="41">
        <f t="shared" si="14"/>
        <v>275543.26</v>
      </c>
      <c r="I55" s="41">
        <f>SUM(I56:I70)</f>
        <v>364683.37</v>
      </c>
      <c r="J55" s="41">
        <f t="shared" si="14"/>
        <v>433020.12</v>
      </c>
      <c r="K55" s="41">
        <f>SUM(K56:K69)</f>
        <v>528782.3400000001</v>
      </c>
      <c r="L55" s="46">
        <f>SUM(B55:K55)</f>
        <v>5010706.89</v>
      </c>
      <c r="M55" s="40"/>
    </row>
    <row r="56" spans="1:13" ht="18.75" customHeight="1">
      <c r="A56" s="47" t="s">
        <v>50</v>
      </c>
      <c r="B56" s="48">
        <v>16904.11</v>
      </c>
      <c r="C56" s="17">
        <v>0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6">
        <f aca="true" t="shared" si="15" ref="L56:L67">SUM(B56:K56)</f>
        <v>16904.11</v>
      </c>
      <c r="M56" s="40"/>
    </row>
    <row r="57" spans="1:12" ht="18.75" customHeight="1">
      <c r="A57" s="47" t="s">
        <v>60</v>
      </c>
      <c r="B57" s="17">
        <v>0</v>
      </c>
      <c r="C57" s="48">
        <v>259955.37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t="shared" si="15"/>
        <v>259955.37</v>
      </c>
    </row>
    <row r="58" spans="1:12" ht="18.75" customHeight="1">
      <c r="A58" s="47" t="s">
        <v>61</v>
      </c>
      <c r="B58" s="17">
        <v>0</v>
      </c>
      <c r="C58" s="48">
        <v>37612.59</v>
      </c>
      <c r="D58" s="17">
        <v>0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5"/>
        <v>37612.59</v>
      </c>
    </row>
    <row r="59" spans="1:12" ht="18.75" customHeight="1">
      <c r="A59" s="47" t="s">
        <v>51</v>
      </c>
      <c r="B59" s="17">
        <v>0</v>
      </c>
      <c r="C59" s="17">
        <v>0</v>
      </c>
      <c r="D59" s="48">
        <v>978827.19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5"/>
        <v>978827.19</v>
      </c>
    </row>
    <row r="60" spans="1:12" ht="18.75" customHeight="1">
      <c r="A60" s="47" t="s">
        <v>52</v>
      </c>
      <c r="B60" s="17">
        <v>0</v>
      </c>
      <c r="C60" s="17">
        <v>0</v>
      </c>
      <c r="D60" s="17">
        <v>0</v>
      </c>
      <c r="E60" s="48">
        <v>778808.43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5"/>
        <v>778808.43</v>
      </c>
    </row>
    <row r="61" spans="1:12" ht="18.75" customHeight="1">
      <c r="A61" s="47" t="s">
        <v>53</v>
      </c>
      <c r="B61" s="17">
        <v>0</v>
      </c>
      <c r="C61" s="17">
        <v>0</v>
      </c>
      <c r="D61" s="17">
        <v>0</v>
      </c>
      <c r="E61" s="17">
        <v>0</v>
      </c>
      <c r="F61" s="48">
        <v>873295.63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5"/>
        <v>873295.63</v>
      </c>
    </row>
    <row r="62" spans="1:12" ht="18.75" customHeight="1">
      <c r="A62" s="47" t="s">
        <v>54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48">
        <v>463274.48</v>
      </c>
      <c r="H62" s="17">
        <v>0</v>
      </c>
      <c r="I62" s="17">
        <v>0</v>
      </c>
      <c r="J62" s="17">
        <v>0</v>
      </c>
      <c r="K62" s="17">
        <v>0</v>
      </c>
      <c r="L62" s="46">
        <f t="shared" si="15"/>
        <v>463274.48</v>
      </c>
    </row>
    <row r="63" spans="1:12" ht="18.75" customHeight="1">
      <c r="A63" s="47" t="s">
        <v>55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48">
        <v>275543.26</v>
      </c>
      <c r="I63" s="17">
        <v>0</v>
      </c>
      <c r="J63" s="17">
        <v>0</v>
      </c>
      <c r="K63" s="17">
        <v>0</v>
      </c>
      <c r="L63" s="46">
        <f t="shared" si="15"/>
        <v>275543.26</v>
      </c>
    </row>
    <row r="64" spans="1:12" ht="18.75" customHeight="1">
      <c r="A64" s="47" t="s">
        <v>56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6">
        <f t="shared" si="15"/>
        <v>0</v>
      </c>
    </row>
    <row r="65" spans="1:12" ht="18.75" customHeight="1">
      <c r="A65" s="47" t="s">
        <v>58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48">
        <v>433020.12</v>
      </c>
      <c r="K65" s="17">
        <v>0</v>
      </c>
      <c r="L65" s="46">
        <f t="shared" si="15"/>
        <v>433020.12</v>
      </c>
    </row>
    <row r="66" spans="1:12" ht="18.75" customHeight="1">
      <c r="A66" s="47" t="s">
        <v>68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49">
        <v>243345.63</v>
      </c>
      <c r="L66" s="46">
        <f t="shared" si="15"/>
        <v>243345.63</v>
      </c>
    </row>
    <row r="67" spans="1:12" ht="18.75" customHeight="1">
      <c r="A67" s="47" t="s">
        <v>69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49">
        <v>285436.71</v>
      </c>
      <c r="L67" s="46">
        <f t="shared" si="15"/>
        <v>285436.71</v>
      </c>
    </row>
    <row r="68" spans="1:12" ht="18.75" customHeight="1">
      <c r="A68" s="47" t="s">
        <v>70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>SUM(B68:K68)</f>
        <v>0</v>
      </c>
    </row>
    <row r="69" spans="1:12" ht="18" customHeight="1">
      <c r="A69" s="47" t="s">
        <v>71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17">
        <v>0</v>
      </c>
      <c r="L69" s="46">
        <f>SUM(B69:K69)</f>
        <v>0</v>
      </c>
    </row>
    <row r="70" spans="1:12" ht="18" customHeight="1">
      <c r="A70" s="50" t="s">
        <v>77</v>
      </c>
      <c r="B70" s="53">
        <v>0</v>
      </c>
      <c r="C70" s="53">
        <v>0</v>
      </c>
      <c r="D70" s="53">
        <v>0</v>
      </c>
      <c r="E70" s="53">
        <v>0</v>
      </c>
      <c r="F70" s="53">
        <v>0</v>
      </c>
      <c r="G70" s="53">
        <v>0</v>
      </c>
      <c r="H70" s="53">
        <v>0</v>
      </c>
      <c r="I70" s="51">
        <v>364683.37</v>
      </c>
      <c r="J70" s="53">
        <v>0</v>
      </c>
      <c r="K70" s="53">
        <v>0</v>
      </c>
      <c r="L70" s="51">
        <f>SUM(B70:K70)</f>
        <v>364683.37</v>
      </c>
    </row>
    <row r="71" spans="1:12" ht="18" customHeight="1">
      <c r="A71" s="52" t="s">
        <v>79</v>
      </c>
      <c r="B71"/>
      <c r="C71"/>
      <c r="D71"/>
      <c r="E71"/>
      <c r="F71"/>
      <c r="G71"/>
      <c r="H71"/>
      <c r="I71"/>
      <c r="J71"/>
      <c r="K71"/>
      <c r="L71"/>
    </row>
    <row r="72" spans="1:11" ht="18" customHeight="1">
      <c r="A72" s="52"/>
      <c r="I72"/>
      <c r="K72"/>
    </row>
    <row r="73" spans="1:11" ht="14.25">
      <c r="A73" s="54"/>
      <c r="J73"/>
      <c r="K73"/>
    </row>
    <row r="74" ht="14.25">
      <c r="K74"/>
    </row>
    <row r="75" ht="14.25">
      <c r="K75"/>
    </row>
    <row r="76" ht="14.25">
      <c r="K76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2021-12-30T18:07:05Z</dcterms:modified>
  <cp:category/>
  <cp:version/>
  <cp:contentType/>
  <cp:contentStatus/>
</cp:coreProperties>
</file>