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externalReferences>
    <externalReference r:id="rId4"/>
  </externalReference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<sst xmlns="http://schemas.openxmlformats.org/spreadsheetml/2006/main" count="82" uniqueCount="81">
  <si>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</si>
  <si>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</si>
  <si>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</si>
  <si>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</si>
  <si>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</si>
  <si>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</si>
  <si>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</si>
  <si>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</si>
  <si>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</si>
  <si>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</si>
  <si>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</si>
  <si>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</si>
  <si>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</si>
  <si>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</si>
  <si>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</si>
  <si>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</si>
  <si>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</si>
  <si>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</si>
  <si>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</si>
  <si>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</si>
  <si>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</si>
  <si>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</si>
  <si>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</si>
  <si>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</si>
  <si>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</si>
  <si>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</si>
  <si>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</si>
  <si>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</si>
  <si>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</si>
  <si>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</si>
  <si>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</si>
  <si>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</si>
  <si>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</si>
  <si>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</si>
  <si>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</si>
  <si>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</si>
  <si>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</si>
  <si>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</si>
  <si>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</si>
  <si>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</si>
  <si>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</si>
  <si>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</si>
  <si>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</si>
  <si>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</si>
  <si>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</si>
  <si>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</si>
  <si>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</si>
  <si>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</si>
  <si>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</si>
  <si>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</si>
  <si>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</si>
  <si>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</si>
  <si>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</si>
  <si>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</si>
  <si>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</si>
  <si>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</si>
  <si>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</si>
  <si>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</si>
  <si>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</si>
  <si>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</si>
  <si>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</si>
  <si>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</si>
  <si>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</si>
  <si>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</si>
  <si>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</si>
  <si>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</si>
  <si>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</si>
  <si>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</si>
  <si>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</si>
  <si>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</si>
  <si>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</si>
  <si>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</si>
  <si>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</si>
  <si>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</si>
  <si>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</si>
  <si>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23/12/21 - VENCIMENTO 30/12/21</t>
  </si>
  <si>
    <t>5.2.12. Amortização dos Investimentos</t>
  </si>
  <si>
    <t>7.15. Consórcio KBPX</t>
  </si>
  <si>
    <t>5.3. Revisão de Remuneração pelo Transporte Coletivo ¹</t>
  </si>
  <si>
    <t>¹ Rede da madrugada e Arla 32 nov.</t>
  </si>
  <si>
    <t>5.2.13. Indenização Veículo Frota Pública Atende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</si>
</sst>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Apura&#231;&#227;o\REMUNERA&#199;&#195;O%2001%20A%20311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X"/>
      <sheetName val="1ºRev Fator de Transição MAR 20"/>
      <sheetName val="Plan2"/>
      <sheetName val="TCO 0112"/>
      <sheetName val="TCO 0212"/>
      <sheetName val="TCO 0312"/>
      <sheetName val="TCO 0412"/>
      <sheetName val="TCO 0512"/>
      <sheetName val="TCO 0612"/>
      <sheetName val="TCO 0712"/>
      <sheetName val="TCO 0812"/>
      <sheetName val="TCO 0912"/>
      <sheetName val="TCO 1012"/>
      <sheetName val="TCO 1112"/>
      <sheetName val="TCO 1212"/>
      <sheetName val="TCO 1312"/>
      <sheetName val="TCO 1412"/>
      <sheetName val="TCO 1512"/>
      <sheetName val="TCO 1612"/>
      <sheetName val="TCO 1712"/>
      <sheetName val="TCO 1812"/>
      <sheetName val="TCO 1912"/>
      <sheetName val="TCO 2012"/>
      <sheetName val="TCO 2112"/>
      <sheetName val="TCO 2212"/>
      <sheetName val="TCO 2312"/>
      <sheetName val="TCO 2412"/>
      <sheetName val="TCO 2512"/>
      <sheetName val="TCO 2612"/>
      <sheetName val="SPTRANS VEIC INSTAL 3108"/>
      <sheetName val="SPTRANS VEIC INSTAL 010119"/>
      <sheetName val="SPTRANS VEIC INSTAL 011218"/>
      <sheetName val="SPTRANS VEIC INSTAL 310119"/>
      <sheetName val="SPTRANS VEIC INSTAL 261118"/>
      <sheetName val="SPTRANS VEIC INSTAL 300918"/>
      <sheetName val="SPTRANS VEIC INSTAL 3107"/>
      <sheetName val="SPTRANS VEIC INSTAL 2507"/>
      <sheetName val="SPTRANS VEIC INSTAL 0105"/>
      <sheetName val="SPTRANS VEIC INSTAL 0106"/>
      <sheetName val="SPTRANS VEIC INSTAL 3006"/>
      <sheetName val="SPTRANS VEIC INSTAL 0109 ant"/>
      <sheetName val="SPTRANS VEIC INSTAL 0806"/>
      <sheetName val="SPTRANS VEIC INSTAL 080715"/>
      <sheetName val="SPTRANS VEIC INSTAL 0101"/>
      <sheetName val="AVL MAIO"/>
      <sheetName val="HÍBRIDOS"/>
      <sheetName val="tarifa"/>
      <sheetName val="tarifa mai 14 REV 2"/>
      <sheetName val="tarifa mai 14"/>
      <sheetName val="Plan1"/>
      <sheetName val="ACERTO HÍBRI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68123</v>
      </c>
      <c r="C7" s="10">
        <f>C8+C11</f>
        <v>86234</v>
      </c>
      <c r="D7" s="10">
        <f aca="true" t="shared" si="0" ref="D7:K7">D8+D11</f>
        <v>251805</v>
      </c>
      <c r="E7" s="10">
        <f t="shared" si="0"/>
        <v>210535</v>
      </c>
      <c r="F7" s="10">
        <f t="shared" si="0"/>
        <v>215317</v>
      </c>
      <c r="G7" s="10">
        <f t="shared" si="0"/>
        <v>110187</v>
      </c>
      <c r="H7" s="10">
        <f t="shared" si="0"/>
        <v>60943</v>
      </c>
      <c r="I7" s="10">
        <f t="shared" si="0"/>
        <v>98170</v>
      </c>
      <c r="J7" s="10">
        <f t="shared" si="0"/>
        <v>83447</v>
      </c>
      <c r="K7" s="10">
        <f t="shared" si="0"/>
        <v>179012</v>
      </c>
      <c r="L7" s="10">
        <f>SUM(B7:K7)</f>
        <v>1363773</v>
      </c>
      <c r="M7" s="11"/>
    </row>
    <row r="8" spans="1:13" ht="17.25" customHeight="1">
      <c r="A8" s="12" t="s">
        <v>18</v>
      </c>
      <c r="B8" s="13">
        <f>B9+B10</f>
        <v>7318</v>
      </c>
      <c r="C8" s="13">
        <f aca="true" t="shared" si="1" ref="C8:K8">C9+C10</f>
        <v>8420</v>
      </c>
      <c r="D8" s="13">
        <f t="shared" si="1"/>
        <v>25813</v>
      </c>
      <c r="E8" s="13">
        <f t="shared" si="1"/>
        <v>19643</v>
      </c>
      <c r="F8" s="13">
        <f t="shared" si="1"/>
        <v>18817</v>
      </c>
      <c r="G8" s="13">
        <f t="shared" si="1"/>
        <v>11617</v>
      </c>
      <c r="H8" s="13">
        <f t="shared" si="1"/>
        <v>5321</v>
      </c>
      <c r="I8" s="13">
        <f t="shared" si="1"/>
        <v>6571</v>
      </c>
      <c r="J8" s="13">
        <f t="shared" si="1"/>
        <v>6791</v>
      </c>
      <c r="K8" s="13">
        <f t="shared" si="1"/>
        <v>14912</v>
      </c>
      <c r="L8" s="13">
        <f>SUM(B8:K8)</f>
        <v>125223</v>
      </c>
      <c r="M8"/>
    </row>
    <row r="9" spans="1:13" ht="17.25" customHeight="1">
      <c r="A9" s="14" t="s">
        <v>19</v>
      </c>
      <c r="B9" s="15">
        <v>7317</v>
      </c>
      <c r="C9" s="15">
        <v>8420</v>
      </c>
      <c r="D9" s="15">
        <v>25813</v>
      </c>
      <c r="E9" s="15">
        <v>19643</v>
      </c>
      <c r="F9" s="15">
        <v>18817</v>
      </c>
      <c r="G9" s="15">
        <v>11617</v>
      </c>
      <c r="H9" s="15">
        <v>5315</v>
      </c>
      <c r="I9" s="15">
        <v>6571</v>
      </c>
      <c r="J9" s="15">
        <v>6791</v>
      </c>
      <c r="K9" s="15">
        <v>14912</v>
      </c>
      <c r="L9" s="13">
        <f>SUM(B9:K9)</f>
        <v>125216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60805</v>
      </c>
      <c r="C11" s="15">
        <v>77814</v>
      </c>
      <c r="D11" s="15">
        <v>225992</v>
      </c>
      <c r="E11" s="15">
        <v>190892</v>
      </c>
      <c r="F11" s="15">
        <v>196500</v>
      </c>
      <c r="G11" s="15">
        <v>98570</v>
      </c>
      <c r="H11" s="15">
        <v>55622</v>
      </c>
      <c r="I11" s="15">
        <v>91599</v>
      </c>
      <c r="J11" s="15">
        <v>76656</v>
      </c>
      <c r="K11" s="15">
        <v>164100</v>
      </c>
      <c r="L11" s="13">
        <f>SUM(B11:K11)</f>
        <v>1238550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1.165011744294704</v>
      </c>
      <c r="C15" s="22">
        <v>1.329982158206442</v>
      </c>
      <c r="D15" s="22">
        <v>1.233711414872784</v>
      </c>
      <c r="E15" s="22">
        <v>1.178123034972185</v>
      </c>
      <c r="F15" s="22">
        <v>1.411191052802981</v>
      </c>
      <c r="G15" s="22">
        <v>1.399555710382793</v>
      </c>
      <c r="H15" s="22">
        <v>1.319699843106671</v>
      </c>
      <c r="I15" s="22">
        <v>1.321745958040149</v>
      </c>
      <c r="J15" s="22">
        <v>1.668956046780445</v>
      </c>
      <c r="K15" s="22">
        <v>1.198536281123146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471104.68</v>
      </c>
      <c r="C17" s="25">
        <f aca="true" t="shared" si="2" ref="C17:K17">C18+C19+C20+C21+C22+C23+C24</f>
        <v>365064.82999999996</v>
      </c>
      <c r="D17" s="25">
        <f t="shared" si="2"/>
        <v>1185104.88</v>
      </c>
      <c r="E17" s="25">
        <f t="shared" si="2"/>
        <v>953118.1799999999</v>
      </c>
      <c r="F17" s="25">
        <f t="shared" si="2"/>
        <v>1039867.8</v>
      </c>
      <c r="G17" s="25">
        <f t="shared" si="2"/>
        <v>581719.67</v>
      </c>
      <c r="H17" s="25">
        <f t="shared" si="2"/>
        <v>336425.44</v>
      </c>
      <c r="I17" s="25">
        <f t="shared" si="2"/>
        <v>438386.87</v>
      </c>
      <c r="J17" s="25">
        <f t="shared" si="2"/>
        <v>511945.85000000003</v>
      </c>
      <c r="K17" s="25">
        <f t="shared" si="2"/>
        <v>645489.7499999999</v>
      </c>
      <c r="L17" s="25">
        <f>L18+L19+L20+L21+L22+L23+L24</f>
        <v>6528227.950000001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402055.13</v>
      </c>
      <c r="C18" s="33">
        <f t="shared" si="3"/>
        <v>268446.44</v>
      </c>
      <c r="D18" s="33">
        <f t="shared" si="3"/>
        <v>932962.71</v>
      </c>
      <c r="E18" s="33">
        <f t="shared" si="3"/>
        <v>790137.86</v>
      </c>
      <c r="F18" s="33">
        <f t="shared" si="3"/>
        <v>713991.17</v>
      </c>
      <c r="G18" s="33">
        <f t="shared" si="3"/>
        <v>401763.84</v>
      </c>
      <c r="H18" s="33">
        <f t="shared" si="3"/>
        <v>244777.56</v>
      </c>
      <c r="I18" s="33">
        <f t="shared" si="3"/>
        <v>326915.92</v>
      </c>
      <c r="J18" s="33">
        <f t="shared" si="3"/>
        <v>299274.32</v>
      </c>
      <c r="K18" s="33">
        <f t="shared" si="3"/>
        <v>524254.54</v>
      </c>
      <c r="L18" s="33">
        <f aca="true" t="shared" si="4" ref="L18:L24">SUM(B18:K18)</f>
        <v>4904579.49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66343.82</v>
      </c>
      <c r="C19" s="33">
        <f t="shared" si="5"/>
        <v>88582.54</v>
      </c>
      <c r="D19" s="33">
        <f t="shared" si="5"/>
        <v>218044.03</v>
      </c>
      <c r="E19" s="33">
        <f t="shared" si="5"/>
        <v>140741.75</v>
      </c>
      <c r="F19" s="33">
        <f t="shared" si="5"/>
        <v>293586.78</v>
      </c>
      <c r="G19" s="33">
        <f t="shared" si="5"/>
        <v>160527.04</v>
      </c>
      <c r="H19" s="33">
        <f t="shared" si="5"/>
        <v>78255.35</v>
      </c>
      <c r="I19" s="33">
        <f t="shared" si="5"/>
        <v>105183.88</v>
      </c>
      <c r="J19" s="33">
        <f t="shared" si="5"/>
        <v>200201.37</v>
      </c>
      <c r="K19" s="33">
        <f t="shared" si="5"/>
        <v>104083.55</v>
      </c>
      <c r="L19" s="33">
        <f t="shared" si="4"/>
        <v>1455550.11</v>
      </c>
      <c r="M19"/>
    </row>
    <row r="20" spans="1:13" ht="17.25" customHeight="1">
      <c r="A20" s="27" t="s">
        <v>26</v>
      </c>
      <c r="B20" s="33">
        <v>1364.5</v>
      </c>
      <c r="C20" s="33">
        <v>6694.62</v>
      </c>
      <c r="D20" s="33">
        <v>31415.68</v>
      </c>
      <c r="E20" s="33">
        <v>19556.11</v>
      </c>
      <c r="F20" s="33">
        <v>30948.62</v>
      </c>
      <c r="G20" s="33">
        <v>19428.79</v>
      </c>
      <c r="H20" s="33">
        <v>12051.3</v>
      </c>
      <c r="I20" s="33">
        <v>4945.84</v>
      </c>
      <c r="J20" s="33">
        <v>9787.7</v>
      </c>
      <c r="K20" s="33">
        <v>14469.2</v>
      </c>
      <c r="L20" s="33">
        <f t="shared" si="4"/>
        <v>150662.36000000002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+B28+B33+B48</f>
        <v>-6422.1500000000015</v>
      </c>
      <c r="C27" s="33">
        <f t="shared" si="6"/>
        <v>58957.44</v>
      </c>
      <c r="D27" s="33">
        <f t="shared" si="6"/>
        <v>188040.52999999997</v>
      </c>
      <c r="E27" s="33">
        <f t="shared" si="6"/>
        <v>128527.96</v>
      </c>
      <c r="F27" s="33">
        <f t="shared" si="6"/>
        <v>25969.300000000003</v>
      </c>
      <c r="G27" s="33">
        <f t="shared" si="6"/>
        <v>92018.33000000002</v>
      </c>
      <c r="H27" s="33">
        <f t="shared" si="6"/>
        <v>5135.950000000001</v>
      </c>
      <c r="I27" s="33">
        <f t="shared" si="6"/>
        <v>-36164.67</v>
      </c>
      <c r="J27" s="33">
        <f t="shared" si="6"/>
        <v>91772.40999999999</v>
      </c>
      <c r="K27" s="33">
        <f t="shared" si="6"/>
        <v>100101.87</v>
      </c>
      <c r="L27" s="33">
        <f aca="true" t="shared" si="7" ref="L27:L34">SUM(B27:K27)</f>
        <v>647936.97</v>
      </c>
      <c r="M27"/>
    </row>
    <row r="28" spans="1:13" ht="18.75" customHeight="1">
      <c r="A28" s="27" t="s">
        <v>30</v>
      </c>
      <c r="B28" s="33">
        <f>B29+B30+B31+B32</f>
        <v>-32194.8</v>
      </c>
      <c r="C28" s="33">
        <f aca="true" t="shared" si="8" ref="C28:K28">C29+C30+C31+C32</f>
        <v>-37048</v>
      </c>
      <c r="D28" s="33">
        <f t="shared" si="8"/>
        <v>-113577.2</v>
      </c>
      <c r="E28" s="33">
        <f t="shared" si="8"/>
        <v>-86429.2</v>
      </c>
      <c r="F28" s="33">
        <f t="shared" si="8"/>
        <v>-82794.8</v>
      </c>
      <c r="G28" s="33">
        <f t="shared" si="8"/>
        <v>-51114.8</v>
      </c>
      <c r="H28" s="33">
        <f t="shared" si="8"/>
        <v>-23386</v>
      </c>
      <c r="I28" s="33">
        <f t="shared" si="8"/>
        <v>-38187.93</v>
      </c>
      <c r="J28" s="33">
        <f t="shared" si="8"/>
        <v>-29880.4</v>
      </c>
      <c r="K28" s="33">
        <f t="shared" si="8"/>
        <v>-65612.8</v>
      </c>
      <c r="L28" s="33">
        <f t="shared" si="7"/>
        <v>-560225.93</v>
      </c>
      <c r="M28"/>
    </row>
    <row r="29" spans="1:13" s="36" customFormat="1" ht="18.75" customHeight="1">
      <c r="A29" s="34" t="s">
        <v>57</v>
      </c>
      <c r="B29" s="33">
        <f>-ROUND((B9)*$E$3,2)</f>
        <v>-32194.8</v>
      </c>
      <c r="C29" s="33">
        <f aca="true" t="shared" si="9" ref="C29:K29">-ROUND((C9)*$E$3,2)</f>
        <v>-37048</v>
      </c>
      <c r="D29" s="33">
        <f t="shared" si="9"/>
        <v>-113577.2</v>
      </c>
      <c r="E29" s="33">
        <f t="shared" si="9"/>
        <v>-86429.2</v>
      </c>
      <c r="F29" s="33">
        <f t="shared" si="9"/>
        <v>-82794.8</v>
      </c>
      <c r="G29" s="33">
        <f t="shared" si="9"/>
        <v>-51114.8</v>
      </c>
      <c r="H29" s="33">
        <f t="shared" si="9"/>
        <v>-23386</v>
      </c>
      <c r="I29" s="33">
        <f t="shared" si="9"/>
        <v>-28912.4</v>
      </c>
      <c r="J29" s="33">
        <f t="shared" si="9"/>
        <v>-29880.4</v>
      </c>
      <c r="K29" s="33">
        <f t="shared" si="9"/>
        <v>-65612.8</v>
      </c>
      <c r="L29" s="33">
        <f t="shared" si="7"/>
        <v>-550950.4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-9269.9</v>
      </c>
      <c r="J32" s="17">
        <v>0</v>
      </c>
      <c r="K32" s="17">
        <v>0</v>
      </c>
      <c r="L32" s="33">
        <f t="shared" si="7"/>
        <v>-9269.9</v>
      </c>
      <c r="M32"/>
    </row>
    <row r="33" spans="1:13" s="36" customFormat="1" ht="18.75" customHeight="1">
      <c r="A33" s="27" t="s">
        <v>34</v>
      </c>
      <c r="B33" s="38">
        <f>SUM(B34:B47)</f>
        <v>-22112.100000000002</v>
      </c>
      <c r="C33" s="38">
        <f aca="true" t="shared" si="10" ref="C33:K33">SUM(C34:C47)</f>
        <v>-1640.45</v>
      </c>
      <c r="D33" s="38">
        <f t="shared" si="10"/>
        <v>-10416.880000000001</v>
      </c>
      <c r="E33" s="38">
        <f t="shared" si="10"/>
        <v>-8846.88</v>
      </c>
      <c r="F33" s="38">
        <f t="shared" si="10"/>
        <v>-4677.92</v>
      </c>
      <c r="G33" s="38">
        <f t="shared" si="10"/>
        <v>-2614.13</v>
      </c>
      <c r="H33" s="38">
        <f t="shared" si="10"/>
        <v>-9351.41</v>
      </c>
      <c r="I33" s="38">
        <f t="shared" si="10"/>
        <v>-1968.54</v>
      </c>
      <c r="J33" s="38">
        <f t="shared" si="10"/>
        <v>-2296.62</v>
      </c>
      <c r="K33" s="38">
        <f t="shared" si="10"/>
        <v>-2899.89</v>
      </c>
      <c r="L33" s="33">
        <f t="shared" si="7"/>
        <v>-66824.82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8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-2580.83</v>
      </c>
      <c r="C44" s="33">
        <v>-2000.15</v>
      </c>
      <c r="D44" s="33">
        <v>-6490.8</v>
      </c>
      <c r="E44" s="33">
        <v>-5226.19</v>
      </c>
      <c r="F44" s="33">
        <v>-5703.64</v>
      </c>
      <c r="G44" s="33">
        <v>-3187.33</v>
      </c>
      <c r="H44" s="33">
        <v>-1845.3</v>
      </c>
      <c r="I44" s="33">
        <v>-2400.18</v>
      </c>
      <c r="J44" s="33">
        <v>-2800.2</v>
      </c>
      <c r="K44" s="33">
        <v>-3535.74</v>
      </c>
      <c r="L44" s="33">
        <f t="shared" si="11"/>
        <v>-35770.35999999999</v>
      </c>
    </row>
    <row r="45" spans="1:12" ht="18.75" customHeight="1">
      <c r="A45" s="37" t="s">
        <v>76</v>
      </c>
      <c r="B45" s="33">
        <v>464.13</v>
      </c>
      <c r="C45" s="33">
        <v>359.7</v>
      </c>
      <c r="D45" s="33">
        <v>1167.28</v>
      </c>
      <c r="E45" s="33">
        <v>939.86</v>
      </c>
      <c r="F45" s="33">
        <v>1025.72</v>
      </c>
      <c r="G45" s="33">
        <v>573.2</v>
      </c>
      <c r="H45" s="33">
        <v>331.85</v>
      </c>
      <c r="I45" s="33">
        <v>431.64</v>
      </c>
      <c r="J45" s="33">
        <v>503.58</v>
      </c>
      <c r="K45" s="33">
        <v>635.85</v>
      </c>
      <c r="L45" s="33">
        <f t="shared" si="11"/>
        <v>6432.81</v>
      </c>
    </row>
    <row r="46" spans="1:12" ht="18.75" customHeight="1">
      <c r="A46" s="37" t="s">
        <v>80</v>
      </c>
      <c r="B46" s="33"/>
      <c r="C46" s="33"/>
      <c r="D46" s="33">
        <v>-5093.36</v>
      </c>
      <c r="E46" s="33"/>
      <c r="F46" s="33"/>
      <c r="G46" s="33"/>
      <c r="H46" s="33"/>
      <c r="I46" s="33"/>
      <c r="J46" s="33"/>
      <c r="K46" s="33"/>
      <c r="L46" s="33"/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78</v>
      </c>
      <c r="B48" s="33">
        <v>47884.75</v>
      </c>
      <c r="C48" s="33">
        <v>97645.89</v>
      </c>
      <c r="D48" s="33">
        <v>312034.61</v>
      </c>
      <c r="E48" s="33">
        <v>223804.04</v>
      </c>
      <c r="F48" s="33">
        <v>113442.02</v>
      </c>
      <c r="G48" s="33">
        <v>145747.26</v>
      </c>
      <c r="H48" s="33">
        <v>37873.36</v>
      </c>
      <c r="I48" s="33">
        <v>3991.8</v>
      </c>
      <c r="J48" s="33">
        <v>123949.43</v>
      </c>
      <c r="K48" s="33">
        <v>168614.56</v>
      </c>
      <c r="L48" s="33">
        <f t="shared" si="11"/>
        <v>1274987.7200000002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IF(B17+B27+B40+B51&lt;0,0,B17+B27+B51)</f>
        <v>464682.52999999997</v>
      </c>
      <c r="C50" s="41">
        <f aca="true" t="shared" si="12" ref="C50:K50">IF(C17+C27+C40+C51&lt;0,0,C17+C27+C51)</f>
        <v>424022.26999999996</v>
      </c>
      <c r="D50" s="41">
        <f t="shared" si="12"/>
        <v>1373145.41</v>
      </c>
      <c r="E50" s="41">
        <f t="shared" si="12"/>
        <v>1081646.14</v>
      </c>
      <c r="F50" s="41">
        <f t="shared" si="12"/>
        <v>1065837.1</v>
      </c>
      <c r="G50" s="41">
        <f t="shared" si="12"/>
        <v>673738</v>
      </c>
      <c r="H50" s="41">
        <f t="shared" si="12"/>
        <v>341561.39</v>
      </c>
      <c r="I50" s="41">
        <f t="shared" si="12"/>
        <v>402222.2</v>
      </c>
      <c r="J50" s="41">
        <f t="shared" si="12"/>
        <v>603718.26</v>
      </c>
      <c r="K50" s="41">
        <f t="shared" si="12"/>
        <v>745591.6199999999</v>
      </c>
      <c r="L50" s="42">
        <f>SUM(B50:K50)</f>
        <v>7176164.919999999</v>
      </c>
      <c r="M50" s="55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IF(B17+B27+B40+B51&gt;0,0,B17+B27+B51)</f>
        <v>0</v>
      </c>
      <c r="C52" s="33">
        <f aca="true" t="shared" si="13" ref="C52:K52">IF(C17+C27+C40+C51&gt;0,0,C17+C27+C51)</f>
        <v>0</v>
      </c>
      <c r="D52" s="33">
        <f t="shared" si="13"/>
        <v>0</v>
      </c>
      <c r="E52" s="33">
        <f t="shared" si="13"/>
        <v>0</v>
      </c>
      <c r="F52" s="33">
        <f t="shared" si="13"/>
        <v>0</v>
      </c>
      <c r="G52" s="33">
        <f t="shared" si="13"/>
        <v>0</v>
      </c>
      <c r="H52" s="33">
        <f t="shared" si="13"/>
        <v>0</v>
      </c>
      <c r="I52" s="33">
        <f t="shared" si="13"/>
        <v>0</v>
      </c>
      <c r="J52" s="33">
        <f t="shared" si="13"/>
        <v>0</v>
      </c>
      <c r="K52" s="33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464682.53</v>
      </c>
      <c r="C56" s="41">
        <f aca="true" t="shared" si="14" ref="C56:J56">SUM(C57:C68)</f>
        <v>424022.27</v>
      </c>
      <c r="D56" s="41">
        <f t="shared" si="14"/>
        <v>1373145.41</v>
      </c>
      <c r="E56" s="41">
        <f t="shared" si="14"/>
        <v>1081646.14</v>
      </c>
      <c r="F56" s="41">
        <f t="shared" si="14"/>
        <v>1065837.1</v>
      </c>
      <c r="G56" s="41">
        <f t="shared" si="14"/>
        <v>673738</v>
      </c>
      <c r="H56" s="41">
        <f t="shared" si="14"/>
        <v>341561.39</v>
      </c>
      <c r="I56" s="41">
        <f>SUM(I57:I71)</f>
        <v>402222.2</v>
      </c>
      <c r="J56" s="41">
        <f t="shared" si="14"/>
        <v>603718.26</v>
      </c>
      <c r="K56" s="41">
        <f>SUM(K57:K70)</f>
        <v>745591.6200000001</v>
      </c>
      <c r="L56" s="46">
        <f>SUM(B56:K56)</f>
        <v>7176164.919999999</v>
      </c>
      <c r="M56" s="40"/>
    </row>
    <row r="57" spans="1:13" ht="18.75" customHeight="1">
      <c r="A57" s="47" t="s">
        <v>50</v>
      </c>
      <c r="B57" s="48">
        <v>464682.53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5" ref="L57:L68">SUM(B57:K57)</f>
        <v>464682.53</v>
      </c>
      <c r="M57" s="40"/>
    </row>
    <row r="58" spans="1:12" ht="18.75" customHeight="1">
      <c r="A58" s="47" t="s">
        <v>60</v>
      </c>
      <c r="B58" s="17">
        <v>0</v>
      </c>
      <c r="C58" s="48">
        <v>364118.2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364118.2</v>
      </c>
    </row>
    <row r="59" spans="1:12" ht="18.75" customHeight="1">
      <c r="A59" s="47" t="s">
        <v>61</v>
      </c>
      <c r="B59" s="17">
        <v>0</v>
      </c>
      <c r="C59" s="48">
        <v>59904.07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59904.07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1373145.41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1373145.41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1081646.14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1081646.14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1065837.1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1065837.1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673738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673738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341561.39</v>
      </c>
      <c r="I64" s="17">
        <v>0</v>
      </c>
      <c r="J64" s="17">
        <v>0</v>
      </c>
      <c r="K64" s="17">
        <v>0</v>
      </c>
      <c r="L64" s="46">
        <f t="shared" si="15"/>
        <v>341561.39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5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603718.26</v>
      </c>
      <c r="K66" s="17">
        <v>0</v>
      </c>
      <c r="L66" s="46">
        <f t="shared" si="15"/>
        <v>603718.26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441536.49000000005</v>
      </c>
      <c r="L67" s="46">
        <f t="shared" si="15"/>
        <v>441536.49000000005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304055.13</v>
      </c>
      <c r="L68" s="46">
        <f t="shared" si="15"/>
        <v>304055.13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6">
        <f>SUM(B70:K70)</f>
        <v>0</v>
      </c>
    </row>
    <row r="71" spans="1:12" ht="18" customHeight="1">
      <c r="A71" s="50" t="s">
        <v>77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402222.2</v>
      </c>
      <c r="J71" s="53">
        <v>0</v>
      </c>
      <c r="K71" s="53">
        <v>0</v>
      </c>
      <c r="L71" s="51">
        <f>SUM(B71:K71)</f>
        <v>402222.2</v>
      </c>
    </row>
    <row r="72" spans="1:12" ht="18" customHeight="1">
      <c r="A72" s="62" t="s">
        <v>79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2"/>
      <c r="I73"/>
      <c r="K73"/>
    </row>
    <row r="74" spans="1:11" ht="14.25">
      <c r="A74" s="54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2021-12-29T19:15:01Z</dcterms:modified>
  <cp:category/>
  <cp:version/>
  <cp:contentType/>
  <cp:contentStatus/>
</cp:coreProperties>
</file>