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<sst xmlns="http://schemas.openxmlformats.org/spreadsheetml/2006/main" count="80" uniqueCount="77">
  <si>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</si>
  <si>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</si>
  <si>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</si>
  <si>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</si>
  <si>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</si>
  <si>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</si>
  <si>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</si>
  <si>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</si>
  <si>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</si>
  <si>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</si>
  <si>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</si>
  <si>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</si>
  <si>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</si>
  <si>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</si>
  <si>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</si>
  <si>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</si>
  <si>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</si>
  <si>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</si>
  <si>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</si>
  <si>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</si>
  <si>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</si>
  <si>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</si>
  <si>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</si>
  <si>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</si>
  <si>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</si>
  <si>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</si>
  <si>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</si>
  <si>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</si>
  <si>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</si>
  <si>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</si>
  <si>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</si>
  <si>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</si>
  <si>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</si>
  <si>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</si>
  <si>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</si>
  <si>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</si>
  <si>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</si>
  <si>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</si>
  <si>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</si>
  <si>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</si>
  <si>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</si>
  <si>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</si>
  <si>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</si>
  <si>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</si>
  <si>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</si>
  <si>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</si>
  <si>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</si>
  <si>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</si>
  <si>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</si>
  <si>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</si>
  <si>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</si>
  <si>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</si>
  <si>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</si>
  <si>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</si>
  <si>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</si>
  <si>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</si>
  <si>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</si>
  <si>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</si>
  <si>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</si>
  <si>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</si>
  <si>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</si>
  <si>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</si>
  <si>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</si>
  <si>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</si>
  <si>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</si>
  <si>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</si>
  <si>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</si>
  <si>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</si>
  <si>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</si>
  <si>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</si>
  <si>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</si>
  <si>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</si>
  <si>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</si>
  <si>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20/08/21 - VENCIMENTO 27/08/21</t>
  </si>
  <si>
    <t>5.2.10. Maggi Adm. de Consórcios LTDA</t>
  </si>
  <si>
    <t>5.3. Revisão de Remuneração pelo Transporte Coletivo (1)</t>
  </si>
  <si>
    <t>Nota: (1) Revisões do período de 19/03 a 03/12/20, lotes D3 e D7. Revisões de julho/21, total de 703.187 passageiros.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</si>
</sst>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.00_ ;[Red]\-#,##0.00\ 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63</xdr:row>
      <xdr:rowOff>0</xdr:rowOff>
    </xdr:from>
    <xdr:to>
      <xdr:col>4</xdr:col>
      <xdr:colOff>857250</xdr:colOff>
      <xdr:row>64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3066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857250</xdr:colOff>
      <xdr:row>64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0" y="153066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857250</xdr:colOff>
      <xdr:row>64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54775" y="153066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Y6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2.625" style="1" bestFit="1" customWidth="1"/>
    <col min="18" max="18" width="11.50390625" style="1" bestFit="1" customWidth="1"/>
    <col min="19" max="19" width="9.75390625" style="1" bestFit="1" customWidth="1"/>
    <col min="20" max="20" width="11.50390625" style="1" bestFit="1" customWidth="1"/>
    <col min="21" max="21" width="11.375" style="1" bestFit="1" customWidth="1"/>
    <col min="22" max="22" width="13.125" style="1" bestFit="1" customWidth="1"/>
    <col min="23" max="16384" width="9.00390625" style="1" customWidth="1"/>
  </cols>
  <sheetData>
    <row r="1" spans="1:15" ht="30.75" customHeight="1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1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2" t="s">
        <v>1</v>
      </c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3</v>
      </c>
    </row>
    <row r="5" spans="1:15" ht="42" customHeight="1">
      <c r="A5" s="62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2"/>
    </row>
    <row r="6" spans="1:15" ht="20.25" customHeight="1">
      <c r="A6" s="62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2"/>
    </row>
    <row r="7" spans="1:25" ht="18.75" customHeight="1">
      <c r="A7" s="8" t="s">
        <v>27</v>
      </c>
      <c r="B7" s="9">
        <f aca="true" t="shared" si="0" ref="B7:O7">B8+B11</f>
        <v>327113</v>
      </c>
      <c r="C7" s="9">
        <f t="shared" si="0"/>
        <v>230544</v>
      </c>
      <c r="D7" s="9">
        <f t="shared" si="0"/>
        <v>245203</v>
      </c>
      <c r="E7" s="9">
        <f t="shared" si="0"/>
        <v>53839</v>
      </c>
      <c r="F7" s="9">
        <f t="shared" si="0"/>
        <v>176281</v>
      </c>
      <c r="G7" s="9">
        <f t="shared" si="0"/>
        <v>294826</v>
      </c>
      <c r="H7" s="9">
        <f t="shared" si="0"/>
        <v>44071</v>
      </c>
      <c r="I7" s="9">
        <f t="shared" si="0"/>
        <v>229427</v>
      </c>
      <c r="J7" s="9">
        <f t="shared" si="0"/>
        <v>209336</v>
      </c>
      <c r="K7" s="9">
        <f t="shared" si="0"/>
        <v>295979</v>
      </c>
      <c r="L7" s="9">
        <f t="shared" si="0"/>
        <v>223609</v>
      </c>
      <c r="M7" s="9">
        <f t="shared" si="0"/>
        <v>107243</v>
      </c>
      <c r="N7" s="9">
        <f t="shared" si="0"/>
        <v>68165</v>
      </c>
      <c r="O7" s="9">
        <f t="shared" si="0"/>
        <v>2505636</v>
      </c>
      <c r="P7"/>
      <c r="Q7"/>
      <c r="R7"/>
      <c r="S7"/>
      <c r="T7"/>
      <c r="U7"/>
      <c r="V7"/>
      <c r="W7"/>
      <c r="X7"/>
      <c r="Y7"/>
    </row>
    <row r="8" spans="1:25" ht="18.75" customHeight="1">
      <c r="A8" s="10" t="s">
        <v>28</v>
      </c>
      <c r="B8" s="11">
        <f aca="true" t="shared" si="1" ref="B8:O8">B9+B10</f>
        <v>16302</v>
      </c>
      <c r="C8" s="11">
        <f t="shared" si="1"/>
        <v>16111</v>
      </c>
      <c r="D8" s="11">
        <f t="shared" si="1"/>
        <v>11755</v>
      </c>
      <c r="E8" s="11">
        <f t="shared" si="1"/>
        <v>2316</v>
      </c>
      <c r="F8" s="11">
        <f t="shared" si="1"/>
        <v>8366</v>
      </c>
      <c r="G8" s="11">
        <f t="shared" si="1"/>
        <v>13011</v>
      </c>
      <c r="H8" s="11">
        <f t="shared" si="1"/>
        <v>2580</v>
      </c>
      <c r="I8" s="11">
        <f t="shared" si="1"/>
        <v>16275</v>
      </c>
      <c r="J8" s="11">
        <f t="shared" si="1"/>
        <v>12451</v>
      </c>
      <c r="K8" s="11">
        <f t="shared" si="1"/>
        <v>10756</v>
      </c>
      <c r="L8" s="11">
        <f t="shared" si="1"/>
        <v>8409</v>
      </c>
      <c r="M8" s="11">
        <f t="shared" si="1"/>
        <v>4661</v>
      </c>
      <c r="N8" s="11">
        <f t="shared" si="1"/>
        <v>4343</v>
      </c>
      <c r="O8" s="11">
        <f t="shared" si="1"/>
        <v>127336</v>
      </c>
      <c r="P8"/>
      <c r="Q8"/>
      <c r="R8"/>
      <c r="S8"/>
      <c r="T8"/>
      <c r="U8"/>
      <c r="V8"/>
      <c r="W8"/>
      <c r="X8"/>
      <c r="Y8"/>
    </row>
    <row r="9" spans="1:25" ht="18.75" customHeight="1">
      <c r="A9" s="12" t="s">
        <v>29</v>
      </c>
      <c r="B9" s="11">
        <v>16302</v>
      </c>
      <c r="C9" s="11">
        <v>16111</v>
      </c>
      <c r="D9" s="11">
        <v>11755</v>
      </c>
      <c r="E9" s="11">
        <v>2316</v>
      </c>
      <c r="F9" s="11">
        <v>8366</v>
      </c>
      <c r="G9" s="11">
        <v>13011</v>
      </c>
      <c r="H9" s="11">
        <v>2575</v>
      </c>
      <c r="I9" s="11">
        <v>16275</v>
      </c>
      <c r="J9" s="11">
        <v>12451</v>
      </c>
      <c r="K9" s="11">
        <v>10748</v>
      </c>
      <c r="L9" s="11">
        <v>8409</v>
      </c>
      <c r="M9" s="11">
        <v>4655</v>
      </c>
      <c r="N9" s="11">
        <v>4343</v>
      </c>
      <c r="O9" s="11">
        <f>SUM(B9:N9)</f>
        <v>127317</v>
      </c>
      <c r="P9"/>
      <c r="Q9"/>
      <c r="R9"/>
      <c r="S9"/>
      <c r="T9"/>
      <c r="U9"/>
      <c r="V9"/>
      <c r="W9"/>
      <c r="X9"/>
      <c r="Y9"/>
    </row>
    <row r="10" spans="1:25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8</v>
      </c>
      <c r="L10" s="13">
        <v>0</v>
      </c>
      <c r="M10" s="13">
        <v>6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0" t="s">
        <v>31</v>
      </c>
      <c r="B11" s="13">
        <v>310811</v>
      </c>
      <c r="C11" s="13">
        <v>214433</v>
      </c>
      <c r="D11" s="13">
        <v>233448</v>
      </c>
      <c r="E11" s="13">
        <v>51523</v>
      </c>
      <c r="F11" s="13">
        <v>167915</v>
      </c>
      <c r="G11" s="13">
        <v>281815</v>
      </c>
      <c r="H11" s="13">
        <v>41491</v>
      </c>
      <c r="I11" s="13">
        <v>213152</v>
      </c>
      <c r="J11" s="13">
        <v>196885</v>
      </c>
      <c r="K11" s="13">
        <v>285223</v>
      </c>
      <c r="L11" s="13">
        <v>215200</v>
      </c>
      <c r="M11" s="13">
        <v>102582</v>
      </c>
      <c r="N11" s="13">
        <v>63822</v>
      </c>
      <c r="O11" s="11">
        <f>SUM(B11:N11)</f>
        <v>2378300</v>
      </c>
      <c r="P11"/>
      <c r="Q11"/>
      <c r="R11"/>
      <c r="S11"/>
      <c r="T11"/>
      <c r="U11"/>
      <c r="V11"/>
      <c r="W11"/>
      <c r="X11"/>
      <c r="Y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5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4" t="s">
        <v>33</v>
      </c>
      <c r="B15" s="19">
        <v>1.344604405481778</v>
      </c>
      <c r="C15" s="19">
        <v>1.396693262799436</v>
      </c>
      <c r="D15" s="19">
        <v>1.377737420026412</v>
      </c>
      <c r="E15" s="19">
        <v>1.035664498782234</v>
      </c>
      <c r="F15" s="19">
        <v>1.717226767765587</v>
      </c>
      <c r="G15" s="19">
        <v>1.706409260738735</v>
      </c>
      <c r="H15" s="19">
        <v>1.856984826506404</v>
      </c>
      <c r="I15" s="19">
        <v>1.389986343822689</v>
      </c>
      <c r="J15" s="19">
        <v>1.416738988938177</v>
      </c>
      <c r="K15" s="19">
        <v>1.29090319013675</v>
      </c>
      <c r="L15" s="19">
        <v>1.432040889071511</v>
      </c>
      <c r="M15" s="19">
        <v>1.418535747630181</v>
      </c>
      <c r="N15" s="19">
        <v>1.342165945421067</v>
      </c>
      <c r="O15" s="18"/>
      <c r="P15"/>
      <c r="Q15"/>
      <c r="R15"/>
      <c r="S15"/>
      <c r="T15"/>
      <c r="U15"/>
      <c r="V15"/>
      <c r="W15"/>
      <c r="X15"/>
      <c r="Y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2" ht="18.75" customHeight="1">
      <c r="A17" s="23" t="s">
        <v>72</v>
      </c>
      <c r="B17" s="24">
        <f>B18+B19+B20+B21+B22+B23+B24+B25</f>
        <v>1062407.8499999999</v>
      </c>
      <c r="C17" s="24">
        <f aca="true" t="shared" si="2" ref="C17:N17">C18+C19+C20+C21+C22+C23+C24+C25</f>
        <v>792245.69</v>
      </c>
      <c r="D17" s="24">
        <f t="shared" si="2"/>
        <v>718865.7299999999</v>
      </c>
      <c r="E17" s="24">
        <f t="shared" si="2"/>
        <v>206702.83000000002</v>
      </c>
      <c r="F17" s="24">
        <f t="shared" si="2"/>
        <v>749086.1799999999</v>
      </c>
      <c r="G17" s="24">
        <f t="shared" si="2"/>
        <v>1023899.17</v>
      </c>
      <c r="H17" s="24">
        <f t="shared" si="2"/>
        <v>218745.19000000003</v>
      </c>
      <c r="I17" s="24">
        <f t="shared" si="2"/>
        <v>778622.74</v>
      </c>
      <c r="J17" s="24">
        <f t="shared" si="2"/>
        <v>718049.5599999999</v>
      </c>
      <c r="K17" s="24">
        <f t="shared" si="2"/>
        <v>894900.1100000001</v>
      </c>
      <c r="L17" s="24">
        <f t="shared" si="2"/>
        <v>855649.6499999999</v>
      </c>
      <c r="M17" s="24">
        <f t="shared" si="2"/>
        <v>470871.88999999996</v>
      </c>
      <c r="N17" s="24">
        <f t="shared" si="2"/>
        <v>252565.95</v>
      </c>
      <c r="O17" s="24">
        <f>O18+O19+O20+O21+O22+O23+O24+O25</f>
        <v>8742612.540000001</v>
      </c>
      <c r="Q17" s="58"/>
      <c r="R17" s="58"/>
      <c r="S17" s="58"/>
      <c r="T17" s="58"/>
      <c r="U17" s="58"/>
      <c r="V17" s="58"/>
    </row>
    <row r="18" spans="1:15" ht="18.75" customHeight="1">
      <c r="A18" s="25" t="s">
        <v>34</v>
      </c>
      <c r="B18" s="29">
        <f aca="true" t="shared" si="3" ref="B18:N18">ROUND(B13*B7,2)</f>
        <v>735775.27</v>
      </c>
      <c r="C18" s="29">
        <f t="shared" si="3"/>
        <v>535576.77</v>
      </c>
      <c r="D18" s="29">
        <f t="shared" si="3"/>
        <v>499429.47</v>
      </c>
      <c r="E18" s="29">
        <f t="shared" si="3"/>
        <v>187596.61</v>
      </c>
      <c r="F18" s="29">
        <f t="shared" si="3"/>
        <v>416023.16</v>
      </c>
      <c r="G18" s="29">
        <f t="shared" si="3"/>
        <v>571962.44</v>
      </c>
      <c r="H18" s="29">
        <f t="shared" si="3"/>
        <v>114641.89</v>
      </c>
      <c r="I18" s="29">
        <f t="shared" si="3"/>
        <v>528737.46</v>
      </c>
      <c r="J18" s="29">
        <f t="shared" si="3"/>
        <v>485575.79</v>
      </c>
      <c r="K18" s="29">
        <f t="shared" si="3"/>
        <v>649407.52</v>
      </c>
      <c r="L18" s="29">
        <f t="shared" si="3"/>
        <v>558396.39</v>
      </c>
      <c r="M18" s="29">
        <f t="shared" si="3"/>
        <v>309374.61</v>
      </c>
      <c r="N18" s="29">
        <f t="shared" si="3"/>
        <v>177706.16</v>
      </c>
      <c r="O18" s="29">
        <f aca="true" t="shared" si="4" ref="O18:O25">SUM(B18:N18)</f>
        <v>5770203.540000001</v>
      </c>
    </row>
    <row r="19" spans="1:22" ht="18.75" customHeight="1">
      <c r="A19" s="25" t="s">
        <v>35</v>
      </c>
      <c r="B19" s="29">
        <f>IF(B15&lt;&gt;0,ROUND((B15-1)*B18,2),0)</f>
        <v>253551.4</v>
      </c>
      <c r="C19" s="29">
        <f aca="true" t="shared" si="5" ref="C19:N19">IF(C15&lt;&gt;0,ROUND((C15-1)*C18,2),0)</f>
        <v>212459.7</v>
      </c>
      <c r="D19" s="29">
        <f t="shared" si="5"/>
        <v>188653.2</v>
      </c>
      <c r="E19" s="29">
        <f t="shared" si="5"/>
        <v>6690.54</v>
      </c>
      <c r="F19" s="29">
        <f t="shared" si="5"/>
        <v>298382.95</v>
      </c>
      <c r="G19" s="29">
        <f t="shared" si="5"/>
        <v>404039.56</v>
      </c>
      <c r="H19" s="29">
        <f t="shared" si="5"/>
        <v>98246.36</v>
      </c>
      <c r="I19" s="29">
        <f t="shared" si="5"/>
        <v>206200.39</v>
      </c>
      <c r="J19" s="29">
        <f t="shared" si="5"/>
        <v>202358.36</v>
      </c>
      <c r="K19" s="29">
        <f t="shared" si="5"/>
        <v>188914.72</v>
      </c>
      <c r="L19" s="29">
        <f t="shared" si="5"/>
        <v>241250.07</v>
      </c>
      <c r="M19" s="29">
        <f t="shared" si="5"/>
        <v>129484.33</v>
      </c>
      <c r="N19" s="29">
        <f t="shared" si="5"/>
        <v>60805</v>
      </c>
      <c r="O19" s="29">
        <f t="shared" si="4"/>
        <v>2491036.58</v>
      </c>
      <c r="V19" s="59"/>
    </row>
    <row r="20" spans="1:15" ht="18.75" customHeight="1">
      <c r="A20" s="25" t="s">
        <v>36</v>
      </c>
      <c r="B20" s="29">
        <v>38042.23</v>
      </c>
      <c r="C20" s="29">
        <v>27718.65</v>
      </c>
      <c r="D20" s="29">
        <v>18649.68</v>
      </c>
      <c r="E20" s="29">
        <v>7051.3</v>
      </c>
      <c r="F20" s="29">
        <v>19915.43</v>
      </c>
      <c r="G20" s="29">
        <v>27909.04</v>
      </c>
      <c r="H20" s="29">
        <v>3884.51</v>
      </c>
      <c r="I20" s="29">
        <v>19266.13</v>
      </c>
      <c r="J20" s="29">
        <v>24473.06</v>
      </c>
      <c r="K20" s="29">
        <v>32893.76</v>
      </c>
      <c r="L20" s="29">
        <v>32779.35</v>
      </c>
      <c r="M20" s="29">
        <v>14404.86</v>
      </c>
      <c r="N20" s="29">
        <v>8428.56</v>
      </c>
      <c r="O20" s="29">
        <f t="shared" si="4"/>
        <v>275416.56000000006</v>
      </c>
    </row>
    <row r="21" spans="1:15" ht="18.75" customHeight="1">
      <c r="A21" s="25" t="s">
        <v>37</v>
      </c>
      <c r="B21" s="29">
        <v>2682.46</v>
      </c>
      <c r="C21" s="29">
        <v>2682.46</v>
      </c>
      <c r="D21" s="29">
        <v>1341.23</v>
      </c>
      <c r="E21" s="29">
        <v>1341.23</v>
      </c>
      <c r="F21" s="29">
        <v>1341.23</v>
      </c>
      <c r="G21" s="29">
        <v>1341.23</v>
      </c>
      <c r="H21" s="29">
        <v>1341.23</v>
      </c>
      <c r="I21" s="29">
        <v>1341.23</v>
      </c>
      <c r="J21" s="29">
        <v>1341.23</v>
      </c>
      <c r="K21" s="29">
        <v>1341.23</v>
      </c>
      <c r="L21" s="29">
        <v>1341.23</v>
      </c>
      <c r="M21" s="29">
        <v>1341.23</v>
      </c>
      <c r="N21" s="29">
        <v>1341.23</v>
      </c>
      <c r="O21" s="29">
        <f t="shared" si="4"/>
        <v>20118.449999999997</v>
      </c>
    </row>
    <row r="22" spans="1:15" ht="18.75" customHeight="1">
      <c r="A22" s="25" t="s">
        <v>38</v>
      </c>
      <c r="B22" s="29">
        <v>-426.39</v>
      </c>
      <c r="C22" s="29">
        <v>0</v>
      </c>
      <c r="D22" s="29">
        <v>-4976.9</v>
      </c>
      <c r="E22" s="29">
        <v>0</v>
      </c>
      <c r="F22" s="29">
        <v>-1315.3</v>
      </c>
      <c r="G22" s="29">
        <v>0</v>
      </c>
      <c r="H22" s="29">
        <v>-3089.68</v>
      </c>
      <c r="I22" s="29">
        <v>0</v>
      </c>
      <c r="J22" s="29">
        <v>-7223.87</v>
      </c>
      <c r="K22" s="29">
        <v>-1360.45</v>
      </c>
      <c r="L22" s="29">
        <v>-293.29</v>
      </c>
      <c r="M22" s="29">
        <v>0</v>
      </c>
      <c r="N22" s="29">
        <v>0</v>
      </c>
      <c r="O22" s="29">
        <f t="shared" si="4"/>
        <v>-18685.88</v>
      </c>
    </row>
    <row r="23" spans="1:25" ht="18.75" customHeight="1">
      <c r="A23" s="25" t="s">
        <v>69</v>
      </c>
      <c r="B23" s="29">
        <v>0</v>
      </c>
      <c r="C23" s="29">
        <v>0</v>
      </c>
      <c r="D23" s="29">
        <v>-1963.52</v>
      </c>
      <c r="E23" s="29">
        <v>-567.52</v>
      </c>
      <c r="F23" s="29">
        <v>-768.4</v>
      </c>
      <c r="G23" s="29">
        <v>-331.76</v>
      </c>
      <c r="H23" s="29">
        <v>-643.12</v>
      </c>
      <c r="I23" s="29">
        <v>0</v>
      </c>
      <c r="J23" s="29">
        <v>-2590.46</v>
      </c>
      <c r="K23" s="29">
        <v>-739.09</v>
      </c>
      <c r="L23" s="29">
        <v>-374.7</v>
      </c>
      <c r="M23" s="29">
        <v>0</v>
      </c>
      <c r="N23" s="29">
        <v>-129.54</v>
      </c>
      <c r="O23" s="29">
        <f t="shared" si="4"/>
        <v>-8108.11</v>
      </c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25" t="s">
        <v>70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4"/>
        <v>0</v>
      </c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25" t="s">
        <v>71</v>
      </c>
      <c r="B25" s="29">
        <v>32782.88</v>
      </c>
      <c r="C25" s="29">
        <v>13808.11</v>
      </c>
      <c r="D25" s="29">
        <v>17732.57</v>
      </c>
      <c r="E25" s="29">
        <v>4590.67</v>
      </c>
      <c r="F25" s="29">
        <v>15507.11</v>
      </c>
      <c r="G25" s="29">
        <v>18978.66</v>
      </c>
      <c r="H25" s="29">
        <v>4364</v>
      </c>
      <c r="I25" s="29">
        <v>23077.53</v>
      </c>
      <c r="J25" s="29">
        <v>14115.45</v>
      </c>
      <c r="K25" s="29">
        <v>24442.42</v>
      </c>
      <c r="L25" s="29">
        <v>22550.6</v>
      </c>
      <c r="M25" s="29">
        <v>16266.86</v>
      </c>
      <c r="N25" s="29">
        <v>4414.54</v>
      </c>
      <c r="O25" s="29">
        <f t="shared" si="4"/>
        <v>212631.40000000005</v>
      </c>
      <c r="P25"/>
      <c r="Q25"/>
      <c r="R25"/>
      <c r="S25"/>
      <c r="T25"/>
      <c r="U25"/>
      <c r="V25"/>
      <c r="W25"/>
      <c r="X25"/>
      <c r="Y25"/>
    </row>
    <row r="26" spans="1:15" ht="15" customHeight="1">
      <c r="A26" s="26"/>
      <c r="B26" s="16"/>
      <c r="C26" s="1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14" t="s">
        <v>39</v>
      </c>
      <c r="B27" s="29">
        <f aca="true" t="shared" si="6" ref="B27:O27">+B28+B30+B42+B43+B46-B47</f>
        <v>-78408.88</v>
      </c>
      <c r="C27" s="29">
        <f>+C28+C30+C42+C43+C46-C47</f>
        <v>-70066.79999999999</v>
      </c>
      <c r="D27" s="29">
        <f t="shared" si="6"/>
        <v>-5107.019999999997</v>
      </c>
      <c r="E27" s="29">
        <f t="shared" si="6"/>
        <v>-2156.8399999999992</v>
      </c>
      <c r="F27" s="29">
        <f t="shared" si="6"/>
        <v>-77477.44</v>
      </c>
      <c r="G27" s="29">
        <f t="shared" si="6"/>
        <v>-78351.28</v>
      </c>
      <c r="H27" s="29">
        <f t="shared" si="6"/>
        <v>99470.68</v>
      </c>
      <c r="I27" s="29">
        <f t="shared" si="6"/>
        <v>-82490.83</v>
      </c>
      <c r="J27" s="29">
        <f t="shared" si="6"/>
        <v>-51358.07</v>
      </c>
      <c r="K27" s="29">
        <f t="shared" si="6"/>
        <v>-37395.299999999996</v>
      </c>
      <c r="L27" s="29">
        <f t="shared" si="6"/>
        <v>-48416.8</v>
      </c>
      <c r="M27" s="29">
        <f t="shared" si="6"/>
        <v>-21824.41</v>
      </c>
      <c r="N27" s="29">
        <f t="shared" si="6"/>
        <v>-13488.18</v>
      </c>
      <c r="O27" s="29">
        <f t="shared" si="6"/>
        <v>-467071.17000000004</v>
      </c>
    </row>
    <row r="28" spans="1:15" ht="18.75" customHeight="1">
      <c r="A28" s="25" t="s">
        <v>40</v>
      </c>
      <c r="B28" s="30">
        <f>+B29</f>
        <v>-71728.8</v>
      </c>
      <c r="C28" s="30">
        <f>+C29</f>
        <v>-70888.4</v>
      </c>
      <c r="D28" s="30">
        <f aca="true" t="shared" si="7" ref="D28:O28">+D29</f>
        <v>-51722</v>
      </c>
      <c r="E28" s="30">
        <f t="shared" si="7"/>
        <v>-10190.4</v>
      </c>
      <c r="F28" s="30">
        <f t="shared" si="7"/>
        <v>-36810.4</v>
      </c>
      <c r="G28" s="30">
        <f t="shared" si="7"/>
        <v>-57248.4</v>
      </c>
      <c r="H28" s="30">
        <f t="shared" si="7"/>
        <v>-11330</v>
      </c>
      <c r="I28" s="30">
        <f t="shared" si="7"/>
        <v>-71610</v>
      </c>
      <c r="J28" s="30">
        <f t="shared" si="7"/>
        <v>-54784.4</v>
      </c>
      <c r="K28" s="30">
        <f t="shared" si="7"/>
        <v>-47291.2</v>
      </c>
      <c r="L28" s="30">
        <f t="shared" si="7"/>
        <v>-36999.6</v>
      </c>
      <c r="M28" s="30">
        <f t="shared" si="7"/>
        <v>-20482</v>
      </c>
      <c r="N28" s="30">
        <f t="shared" si="7"/>
        <v>-19109.2</v>
      </c>
      <c r="O28" s="30">
        <f t="shared" si="7"/>
        <v>-560194.8</v>
      </c>
    </row>
    <row r="29" spans="1:25" ht="18.75" customHeight="1">
      <c r="A29" s="26" t="s">
        <v>41</v>
      </c>
      <c r="B29" s="16">
        <f>ROUND((-B9)*$G$3,2)</f>
        <v>-71728.8</v>
      </c>
      <c r="C29" s="16">
        <f aca="true" t="shared" si="8" ref="C29:N29">ROUND((-C9)*$G$3,2)</f>
        <v>-70888.4</v>
      </c>
      <c r="D29" s="16">
        <f t="shared" si="8"/>
        <v>-51722</v>
      </c>
      <c r="E29" s="16">
        <f t="shared" si="8"/>
        <v>-10190.4</v>
      </c>
      <c r="F29" s="16">
        <f t="shared" si="8"/>
        <v>-36810.4</v>
      </c>
      <c r="G29" s="16">
        <f t="shared" si="8"/>
        <v>-57248.4</v>
      </c>
      <c r="H29" s="16">
        <f t="shared" si="8"/>
        <v>-11330</v>
      </c>
      <c r="I29" s="16">
        <f t="shared" si="8"/>
        <v>-71610</v>
      </c>
      <c r="J29" s="16">
        <f t="shared" si="8"/>
        <v>-54784.4</v>
      </c>
      <c r="K29" s="16">
        <f t="shared" si="8"/>
        <v>-47291.2</v>
      </c>
      <c r="L29" s="16">
        <f t="shared" si="8"/>
        <v>-36999.6</v>
      </c>
      <c r="M29" s="16">
        <f t="shared" si="8"/>
        <v>-20482</v>
      </c>
      <c r="N29" s="16">
        <f t="shared" si="8"/>
        <v>-19109.2</v>
      </c>
      <c r="O29" s="31">
        <f aca="true" t="shared" si="9" ref="O29:O47">SUM(B29:N29)</f>
        <v>-560194.8</v>
      </c>
      <c r="P29"/>
      <c r="Q29"/>
      <c r="R29"/>
      <c r="S29"/>
      <c r="T29"/>
      <c r="U29"/>
      <c r="V29"/>
      <c r="W29"/>
      <c r="X29"/>
      <c r="Y29"/>
    </row>
    <row r="30" spans="1:15" ht="18.75" customHeight="1">
      <c r="A30" s="25" t="s">
        <v>42</v>
      </c>
      <c r="B30" s="30">
        <f>SUM(B31:B40)</f>
        <v>0</v>
      </c>
      <c r="C30" s="30">
        <f aca="true" t="shared" si="10" ref="C30:O30">SUM(C31:C40)</f>
        <v>0</v>
      </c>
      <c r="D30" s="30">
        <f t="shared" si="10"/>
        <v>0</v>
      </c>
      <c r="E30" s="30">
        <f t="shared" si="10"/>
        <v>0</v>
      </c>
      <c r="F30" s="30">
        <f t="shared" si="10"/>
        <v>0</v>
      </c>
      <c r="G30" s="30">
        <f t="shared" si="10"/>
        <v>0</v>
      </c>
      <c r="H30" s="30">
        <f t="shared" si="10"/>
        <v>-21438.12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-21438.12</v>
      </c>
    </row>
    <row r="31" spans="1:25" ht="18.75" customHeight="1">
      <c r="A31" s="26" t="s">
        <v>43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f t="shared" si="9"/>
        <v>0</v>
      </c>
      <c r="P31"/>
      <c r="Q31"/>
      <c r="R31"/>
      <c r="S31"/>
      <c r="T31"/>
      <c r="U31"/>
      <c r="V31"/>
      <c r="W31"/>
      <c r="X31"/>
      <c r="Y31"/>
    </row>
    <row r="32" spans="1:25" ht="18.75" customHeight="1">
      <c r="A32" s="26" t="s">
        <v>44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t="shared" si="9"/>
        <v>0</v>
      </c>
      <c r="P32"/>
      <c r="Q32"/>
      <c r="R32"/>
      <c r="S32"/>
      <c r="T32"/>
      <c r="U32"/>
      <c r="V32"/>
      <c r="W32"/>
      <c r="X32"/>
      <c r="Y32"/>
    </row>
    <row r="33" spans="1:25" ht="18.75" customHeight="1">
      <c r="A33" s="26" t="s">
        <v>45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9"/>
        <v>0</v>
      </c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26" t="s">
        <v>46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</row>
    <row r="35" spans="1:25" ht="18.75" customHeight="1">
      <c r="A35" s="26" t="s">
        <v>47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f t="shared" si="9"/>
        <v>0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12" t="s">
        <v>48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f t="shared" si="9"/>
        <v>0</v>
      </c>
      <c r="P36"/>
      <c r="Q36"/>
      <c r="R36"/>
      <c r="S36"/>
      <c r="T36"/>
      <c r="U36"/>
      <c r="V36"/>
      <c r="W36"/>
      <c r="X36"/>
      <c r="Y36"/>
    </row>
    <row r="37" spans="1:25" ht="18.75" customHeight="1">
      <c r="A37" s="12" t="s">
        <v>49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9"/>
        <v>0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12" t="s">
        <v>50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9"/>
        <v>0</v>
      </c>
      <c r="P38"/>
      <c r="Q38"/>
      <c r="R38"/>
      <c r="S38"/>
      <c r="T38"/>
      <c r="U38"/>
      <c r="V38"/>
      <c r="W38"/>
      <c r="X38"/>
      <c r="Y38"/>
    </row>
    <row r="39" spans="1:25" ht="18.75" customHeight="1">
      <c r="A39" s="12" t="s">
        <v>51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9"/>
        <v>0</v>
      </c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12" t="s">
        <v>74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-21438.12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>SUM(B40:N40)</f>
        <v>-21438.12</v>
      </c>
      <c r="P40"/>
      <c r="Q40"/>
      <c r="R40"/>
      <c r="S40"/>
      <c r="T40"/>
      <c r="U40"/>
      <c r="V40"/>
      <c r="W40"/>
      <c r="X40"/>
      <c r="Y40"/>
    </row>
    <row r="41" spans="1:25" ht="18.75" customHeight="1">
      <c r="A41" s="1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/>
      <c r="Q41"/>
      <c r="R41"/>
      <c r="S41"/>
      <c r="T41"/>
      <c r="U41"/>
      <c r="V41"/>
      <c r="W41"/>
      <c r="X41"/>
      <c r="Y41"/>
    </row>
    <row r="42" spans="1:25" ht="18.75" customHeight="1">
      <c r="A42" s="25" t="s">
        <v>75</v>
      </c>
      <c r="B42" s="34">
        <v>-6680.08</v>
      </c>
      <c r="C42" s="34">
        <v>821.6</v>
      </c>
      <c r="D42" s="34">
        <v>46614.98</v>
      </c>
      <c r="E42" s="34">
        <v>8033.56</v>
      </c>
      <c r="F42" s="34">
        <v>-40667.04</v>
      </c>
      <c r="G42" s="34">
        <v>-21102.88</v>
      </c>
      <c r="H42" s="34">
        <v>132238.8</v>
      </c>
      <c r="I42" s="34">
        <v>-10880.83</v>
      </c>
      <c r="J42" s="34">
        <v>3426.33</v>
      </c>
      <c r="K42" s="34">
        <v>9895.9</v>
      </c>
      <c r="L42" s="34">
        <v>-11417.2</v>
      </c>
      <c r="M42" s="34">
        <v>-1342.41</v>
      </c>
      <c r="N42" s="34">
        <v>5621.02</v>
      </c>
      <c r="O42" s="32">
        <f t="shared" si="9"/>
        <v>114561.74999999999</v>
      </c>
      <c r="P42"/>
      <c r="Q42"/>
      <c r="R42"/>
      <c r="S42"/>
      <c r="T42"/>
      <c r="U42"/>
      <c r="V42"/>
      <c r="W42"/>
      <c r="X42"/>
      <c r="Y42"/>
    </row>
    <row r="43" spans="1:25" ht="18.75" customHeight="1">
      <c r="A43" s="25" t="s">
        <v>52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2">
        <f t="shared" si="9"/>
        <v>0</v>
      </c>
      <c r="P43"/>
      <c r="Q43"/>
      <c r="R43"/>
      <c r="S43"/>
      <c r="T43"/>
      <c r="U43"/>
      <c r="V43"/>
      <c r="W43"/>
      <c r="X43"/>
      <c r="Y43"/>
    </row>
    <row r="44" spans="1:25" ht="18.75" customHeight="1">
      <c r="A44" s="2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2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4" t="s">
        <v>53</v>
      </c>
      <c r="B45" s="35">
        <f aca="true" t="shared" si="11" ref="B45:N45">+B17+B27</f>
        <v>983998.9699999999</v>
      </c>
      <c r="C45" s="35">
        <f t="shared" si="11"/>
        <v>722178.8899999999</v>
      </c>
      <c r="D45" s="35">
        <f t="shared" si="11"/>
        <v>713758.7099999998</v>
      </c>
      <c r="E45" s="35">
        <f t="shared" si="11"/>
        <v>204545.99000000002</v>
      </c>
      <c r="F45" s="35">
        <f t="shared" si="11"/>
        <v>671608.74</v>
      </c>
      <c r="G45" s="35">
        <f t="shared" si="11"/>
        <v>945547.89</v>
      </c>
      <c r="H45" s="35">
        <f t="shared" si="11"/>
        <v>318215.87</v>
      </c>
      <c r="I45" s="35">
        <f t="shared" si="11"/>
        <v>696131.91</v>
      </c>
      <c r="J45" s="35">
        <f t="shared" si="11"/>
        <v>666691.49</v>
      </c>
      <c r="K45" s="35">
        <f t="shared" si="11"/>
        <v>857504.81</v>
      </c>
      <c r="L45" s="35">
        <f t="shared" si="11"/>
        <v>807232.8499999999</v>
      </c>
      <c r="M45" s="35">
        <f t="shared" si="11"/>
        <v>449047.48</v>
      </c>
      <c r="N45" s="35">
        <f t="shared" si="11"/>
        <v>239077.77000000002</v>
      </c>
      <c r="O45" s="35">
        <f>SUM(B45:N45)</f>
        <v>8275541.369999999</v>
      </c>
      <c r="P45"/>
      <c r="Q45"/>
      <c r="R45"/>
      <c r="S45"/>
      <c r="T45"/>
      <c r="U45"/>
      <c r="V45"/>
      <c r="W45"/>
      <c r="X45"/>
      <c r="Y45"/>
    </row>
    <row r="46" spans="1:18" ht="18.75" customHeight="1">
      <c r="A46" s="36" t="s">
        <v>54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16">
        <f t="shared" si="9"/>
        <v>0</v>
      </c>
      <c r="P46"/>
      <c r="Q46"/>
      <c r="R46"/>
    </row>
    <row r="47" spans="1:18" ht="18.75" customHeight="1">
      <c r="A47" s="36" t="s">
        <v>55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16">
        <f t="shared" si="9"/>
        <v>0</v>
      </c>
      <c r="P47"/>
      <c r="Q47"/>
      <c r="R47"/>
    </row>
    <row r="48" spans="1:18" ht="15.75">
      <c r="A48" s="37"/>
      <c r="B48" s="38"/>
      <c r="C48" s="38"/>
      <c r="D48" s="39"/>
      <c r="E48" s="39"/>
      <c r="F48" s="39"/>
      <c r="G48" s="39"/>
      <c r="H48" s="39"/>
      <c r="I48" s="38"/>
      <c r="J48" s="39"/>
      <c r="K48" s="39"/>
      <c r="L48" s="39"/>
      <c r="M48" s="39"/>
      <c r="N48" s="39"/>
      <c r="O48" s="40"/>
      <c r="P48" s="41"/>
      <c r="Q48" s="42"/>
      <c r="R48"/>
    </row>
    <row r="49" spans="1:18" ht="12.75" customHeight="1">
      <c r="A49" s="43"/>
      <c r="B49" s="44"/>
      <c r="C49" s="44"/>
      <c r="D49" s="45"/>
      <c r="E49" s="45"/>
      <c r="F49" s="45"/>
      <c r="G49" s="45"/>
      <c r="H49" s="45"/>
      <c r="I49" s="44"/>
      <c r="J49" s="45"/>
      <c r="K49" s="45"/>
      <c r="L49" s="45"/>
      <c r="M49" s="45"/>
      <c r="N49" s="45"/>
      <c r="O49" s="46"/>
      <c r="P49" s="41"/>
      <c r="Q49" s="42"/>
      <c r="R49"/>
    </row>
    <row r="50" spans="1:15" ht="15" customHeigh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spans="1:15" ht="18.75" customHeight="1">
      <c r="A51" s="14" t="s">
        <v>56</v>
      </c>
      <c r="B51" s="50">
        <f aca="true" t="shared" si="12" ref="B51:O51">SUM(B52:B62)</f>
        <v>983998.97</v>
      </c>
      <c r="C51" s="50">
        <f t="shared" si="12"/>
        <v>722178.88</v>
      </c>
      <c r="D51" s="50">
        <f t="shared" si="12"/>
        <v>713758.71</v>
      </c>
      <c r="E51" s="50">
        <f t="shared" si="12"/>
        <v>204545.99000000002</v>
      </c>
      <c r="F51" s="50">
        <f t="shared" si="12"/>
        <v>671608.74</v>
      </c>
      <c r="G51" s="50">
        <f t="shared" si="12"/>
        <v>945547.89</v>
      </c>
      <c r="H51" s="50">
        <f t="shared" si="12"/>
        <v>318215.87</v>
      </c>
      <c r="I51" s="50">
        <f t="shared" si="12"/>
        <v>696131.91</v>
      </c>
      <c r="J51" s="50">
        <f t="shared" si="12"/>
        <v>666691.4899999999</v>
      </c>
      <c r="K51" s="50">
        <f t="shared" si="12"/>
        <v>857504.8200000001</v>
      </c>
      <c r="L51" s="50">
        <f t="shared" si="12"/>
        <v>807232.86</v>
      </c>
      <c r="M51" s="50">
        <f t="shared" si="12"/>
        <v>449047.48</v>
      </c>
      <c r="N51" s="50">
        <f t="shared" si="12"/>
        <v>239077.76</v>
      </c>
      <c r="O51" s="35">
        <f t="shared" si="12"/>
        <v>8275541.370000001</v>
      </c>
    </row>
    <row r="52" spans="1:17" ht="18.75" customHeight="1">
      <c r="A52" s="25" t="s">
        <v>57</v>
      </c>
      <c r="B52" s="50">
        <v>811638.61</v>
      </c>
      <c r="C52" s="50">
        <v>527376.92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35">
        <f>SUM(B52:N52)</f>
        <v>1339015.53</v>
      </c>
      <c r="P52"/>
      <c r="Q52" s="42"/>
    </row>
    <row r="53" spans="1:16" ht="18.75" customHeight="1">
      <c r="A53" s="25" t="s">
        <v>58</v>
      </c>
      <c r="B53" s="50">
        <v>172360.36</v>
      </c>
      <c r="C53" s="50">
        <v>194801.96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35">
        <f aca="true" t="shared" si="13" ref="O53:O62">SUM(B53:N53)</f>
        <v>367162.31999999995</v>
      </c>
      <c r="P53"/>
    </row>
    <row r="54" spans="1:15" ht="18.75" customHeight="1">
      <c r="A54" s="25" t="s">
        <v>59</v>
      </c>
      <c r="B54" s="51">
        <v>0</v>
      </c>
      <c r="C54" s="51">
        <v>0</v>
      </c>
      <c r="D54" s="30">
        <v>713758.71</v>
      </c>
      <c r="E54" s="51">
        <v>0</v>
      </c>
      <c r="F54" s="51">
        <v>0</v>
      </c>
      <c r="G54" s="51">
        <v>0</v>
      </c>
      <c r="H54" s="50">
        <v>318215.87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30">
        <f t="shared" si="13"/>
        <v>1031974.58</v>
      </c>
    </row>
    <row r="55" spans="1:17" ht="18.75" customHeight="1">
      <c r="A55" s="25" t="s">
        <v>60</v>
      </c>
      <c r="B55" s="51">
        <v>0</v>
      </c>
      <c r="C55" s="51">
        <v>0</v>
      </c>
      <c r="D55" s="51">
        <v>0</v>
      </c>
      <c r="E55" s="30">
        <v>204545.99000000002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35">
        <f t="shared" si="13"/>
        <v>204545.99000000002</v>
      </c>
      <c r="Q55"/>
    </row>
    <row r="56" spans="1:18" ht="18.75" customHeight="1">
      <c r="A56" s="25" t="s">
        <v>61</v>
      </c>
      <c r="B56" s="51">
        <v>0</v>
      </c>
      <c r="C56" s="51">
        <v>0</v>
      </c>
      <c r="D56" s="51">
        <v>0</v>
      </c>
      <c r="E56" s="51">
        <v>0</v>
      </c>
      <c r="F56" s="30">
        <v>671608.74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30">
        <f t="shared" si="13"/>
        <v>671608.74</v>
      </c>
      <c r="R56"/>
    </row>
    <row r="57" spans="1:19" ht="18.75" customHeight="1">
      <c r="A57" s="25" t="s">
        <v>62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0">
        <v>945547.89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35">
        <f t="shared" si="13"/>
        <v>945547.89</v>
      </c>
      <c r="S57"/>
    </row>
    <row r="58" spans="1:20" ht="18.75" customHeight="1">
      <c r="A58" s="25" t="s">
        <v>63</v>
      </c>
      <c r="B58" s="5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0">
        <v>696131.91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35">
        <f t="shared" si="13"/>
        <v>696131.91</v>
      </c>
      <c r="T58"/>
    </row>
    <row r="59" spans="1:21" ht="18.75" customHeight="1">
      <c r="A59" s="25" t="s">
        <v>64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30">
        <v>666691.4899999999</v>
      </c>
      <c r="K59" s="51">
        <v>0</v>
      </c>
      <c r="L59" s="51">
        <v>0</v>
      </c>
      <c r="M59" s="51">
        <v>0</v>
      </c>
      <c r="N59" s="51">
        <v>0</v>
      </c>
      <c r="O59" s="35">
        <f t="shared" si="13"/>
        <v>666691.4899999999</v>
      </c>
      <c r="U59"/>
    </row>
    <row r="60" spans="1:22" ht="18.75" customHeight="1">
      <c r="A60" s="25" t="s">
        <v>65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30">
        <v>857504.8200000001</v>
      </c>
      <c r="L60" s="30">
        <v>807232.86</v>
      </c>
      <c r="M60" s="51">
        <v>0</v>
      </c>
      <c r="N60" s="51">
        <v>0</v>
      </c>
      <c r="O60" s="35">
        <f t="shared" si="13"/>
        <v>1664737.6800000002</v>
      </c>
      <c r="P60"/>
      <c r="V60"/>
    </row>
    <row r="61" spans="1:24" ht="18.75" customHeight="1">
      <c r="A61" s="25" t="s">
        <v>66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30">
        <v>449047.48</v>
      </c>
      <c r="N61" s="51">
        <v>0</v>
      </c>
      <c r="O61" s="35">
        <f t="shared" si="13"/>
        <v>449047.48</v>
      </c>
      <c r="Q61"/>
      <c r="X61"/>
    </row>
    <row r="62" spans="1:25" ht="18.75" customHeight="1">
      <c r="A62" s="37" t="s">
        <v>67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3">
        <v>239077.76</v>
      </c>
      <c r="O62" s="54">
        <f t="shared" si="13"/>
        <v>239077.76</v>
      </c>
      <c r="P62"/>
      <c r="R62"/>
      <c r="Y62"/>
    </row>
    <row r="63" spans="1:12" ht="21" customHeight="1">
      <c r="A63" s="55" t="s">
        <v>76</v>
      </c>
      <c r="B63" s="56"/>
      <c r="C63" s="56"/>
      <c r="D63"/>
      <c r="E63"/>
      <c r="F63"/>
      <c r="G63"/>
      <c r="H63" s="57"/>
      <c r="I63" s="57"/>
      <c r="J63"/>
      <c r="K63"/>
      <c r="L6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2021-08-26T21:13:57Z</dcterms:modified>
  <cp:category/>
  <cp:version/>
  <cp:contentType/>
  <cp:contentStatus/>
</cp:coreProperties>
</file>