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<sst xmlns="http://schemas.openxmlformats.org/spreadsheetml/2006/main" count="81" uniqueCount="80">
  <si>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</si>
  <si>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</si>
  <si>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</si>
  <si>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</si>
  <si>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</si>
  <si>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</si>
  <si>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</si>
  <si>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</si>
  <si>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</si>
  <si>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</si>
  <si>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</si>
  <si>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</si>
  <si>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</si>
  <si>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</si>
  <si>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</si>
  <si>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</si>
  <si>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</si>
  <si>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</si>
  <si>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</si>
  <si>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</si>
  <si>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</si>
  <si>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</si>
  <si>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</si>
  <si>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</si>
  <si>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</si>
  <si>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</si>
  <si>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</si>
  <si>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</si>
  <si>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</si>
  <si>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</si>
  <si>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</si>
  <si>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</si>
  <si>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</si>
  <si>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</si>
  <si>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</si>
  <si>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</si>
  <si>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</si>
  <si>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</si>
  <si>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</si>
  <si>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</si>
  <si>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</si>
  <si>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</si>
  <si>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</si>
  <si>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</si>
  <si>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</si>
  <si>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</si>
  <si>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</si>
  <si>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</si>
  <si>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</si>
  <si>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</si>
  <si>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</si>
  <si>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</si>
  <si>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</si>
  <si>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</si>
  <si>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</si>
  <si>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</si>
  <si>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</si>
  <si>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</si>
  <si>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</si>
  <si>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</si>
  <si>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</si>
  <si>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</si>
  <si>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</si>
  <si>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</si>
  <si>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</si>
  <si>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</si>
  <si>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</si>
  <si>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</si>
  <si>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</si>
  <si>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</si>
  <si>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</si>
  <si>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</si>
  <si>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</si>
  <si>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</si>
  <si>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</si>
  <si>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</si>
  <si>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20/08/21 - VENCIMENTO 27/08/21</t>
  </si>
  <si>
    <t>7.15. Consórcio KBPX</t>
  </si>
  <si>
    <t>¹ Revisões: mensal de passageiros (16.562), fator de transição, frota parada, frota não disponibilizada e ar condicionado.</t>
  </si>
  <si>
    <t xml:space="preserve">  Energia para tração (AR0).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</si>
</sst>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68693</v>
      </c>
      <c r="C7" s="10">
        <f>C8+C11</f>
        <v>87149</v>
      </c>
      <c r="D7" s="10">
        <f aca="true" t="shared" si="0" ref="D7:K7">D8+D11</f>
        <v>247487</v>
      </c>
      <c r="E7" s="10">
        <f t="shared" si="0"/>
        <v>211963</v>
      </c>
      <c r="F7" s="10">
        <f t="shared" si="0"/>
        <v>223783</v>
      </c>
      <c r="G7" s="10">
        <f t="shared" si="0"/>
        <v>116093</v>
      </c>
      <c r="H7" s="10">
        <f t="shared" si="0"/>
        <v>59673</v>
      </c>
      <c r="I7" s="10">
        <f t="shared" si="0"/>
        <v>101553</v>
      </c>
      <c r="J7" s="10">
        <f t="shared" si="0"/>
        <v>86619</v>
      </c>
      <c r="K7" s="10">
        <f t="shared" si="0"/>
        <v>175385</v>
      </c>
      <c r="L7" s="10">
        <f>SUM(B7:K7)</f>
        <v>1378398</v>
      </c>
      <c r="M7" s="11"/>
    </row>
    <row r="8" spans="1:13" ht="17.25" customHeight="1">
      <c r="A8" s="12" t="s">
        <v>18</v>
      </c>
      <c r="B8" s="13">
        <f>B9+B10</f>
        <v>5908</v>
      </c>
      <c r="C8" s="13">
        <f aca="true" t="shared" si="1" ref="C8:K8">C9+C10</f>
        <v>6913</v>
      </c>
      <c r="D8" s="13">
        <f t="shared" si="1"/>
        <v>20937</v>
      </c>
      <c r="E8" s="13">
        <f t="shared" si="1"/>
        <v>15739</v>
      </c>
      <c r="F8" s="13">
        <f t="shared" si="1"/>
        <v>16241</v>
      </c>
      <c r="G8" s="13">
        <f t="shared" si="1"/>
        <v>10113</v>
      </c>
      <c r="H8" s="13">
        <f t="shared" si="1"/>
        <v>4598</v>
      </c>
      <c r="I8" s="13">
        <f t="shared" si="1"/>
        <v>5858</v>
      </c>
      <c r="J8" s="13">
        <f t="shared" si="1"/>
        <v>5928</v>
      </c>
      <c r="K8" s="13">
        <f t="shared" si="1"/>
        <v>12158</v>
      </c>
      <c r="L8" s="13">
        <f>SUM(B8:K8)</f>
        <v>104393</v>
      </c>
      <c r="M8"/>
    </row>
    <row r="9" spans="1:13" ht="17.25" customHeight="1">
      <c r="A9" s="14" t="s">
        <v>19</v>
      </c>
      <c r="B9" s="15">
        <v>5906</v>
      </c>
      <c r="C9" s="15">
        <v>6913</v>
      </c>
      <c r="D9" s="15">
        <v>20937</v>
      </c>
      <c r="E9" s="15">
        <v>15739</v>
      </c>
      <c r="F9" s="15">
        <v>16241</v>
      </c>
      <c r="G9" s="15">
        <v>10113</v>
      </c>
      <c r="H9" s="15">
        <v>4592</v>
      </c>
      <c r="I9" s="15">
        <v>5858</v>
      </c>
      <c r="J9" s="15">
        <v>5928</v>
      </c>
      <c r="K9" s="15">
        <v>12158</v>
      </c>
      <c r="L9" s="13">
        <f>SUM(B9:K9)</f>
        <v>104385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6</v>
      </c>
      <c r="I10" s="15">
        <v>0</v>
      </c>
      <c r="J10" s="15">
        <v>0</v>
      </c>
      <c r="K10" s="15">
        <v>0</v>
      </c>
      <c r="L10" s="13">
        <f>SUM(B10:K10)</f>
        <v>8</v>
      </c>
      <c r="M10"/>
    </row>
    <row r="11" spans="1:13" ht="17.25" customHeight="1">
      <c r="A11" s="12" t="s">
        <v>21</v>
      </c>
      <c r="B11" s="15">
        <v>62785</v>
      </c>
      <c r="C11" s="15">
        <v>80236</v>
      </c>
      <c r="D11" s="15">
        <v>226550</v>
      </c>
      <c r="E11" s="15">
        <v>196224</v>
      </c>
      <c r="F11" s="15">
        <v>207542</v>
      </c>
      <c r="G11" s="15">
        <v>105980</v>
      </c>
      <c r="H11" s="15">
        <v>55075</v>
      </c>
      <c r="I11" s="15">
        <v>95695</v>
      </c>
      <c r="J11" s="15">
        <v>80691</v>
      </c>
      <c r="K11" s="15">
        <v>163227</v>
      </c>
      <c r="L11" s="13">
        <f>SUM(B11:K11)</f>
        <v>1274005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5.9243</v>
      </c>
      <c r="C13" s="20">
        <v>3.1225</v>
      </c>
      <c r="D13" s="20">
        <v>3.7187</v>
      </c>
      <c r="E13" s="20">
        <v>3.7607</v>
      </c>
      <c r="F13" s="20">
        <v>3.3291</v>
      </c>
      <c r="G13" s="20">
        <v>3.6582</v>
      </c>
      <c r="H13" s="20">
        <v>4.0306</v>
      </c>
      <c r="I13" s="20">
        <v>3.3477</v>
      </c>
      <c r="J13" s="20">
        <v>3.6046</v>
      </c>
      <c r="K13" s="20">
        <v>2.943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1.191126297153751</v>
      </c>
      <c r="C15" s="22">
        <v>1.391428453777395</v>
      </c>
      <c r="D15" s="22">
        <v>1.357431666436506</v>
      </c>
      <c r="E15" s="22">
        <v>1.246729867128554</v>
      </c>
      <c r="F15" s="22">
        <v>1.440036296180306</v>
      </c>
      <c r="G15" s="22">
        <v>1.396457983805366</v>
      </c>
      <c r="H15" s="22">
        <v>1.40085020463944</v>
      </c>
      <c r="I15" s="22">
        <v>1.345519299487945</v>
      </c>
      <c r="J15" s="22">
        <v>1.629493276933413</v>
      </c>
      <c r="K15" s="22">
        <v>1.233631455945849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487818.57999999996</v>
      </c>
      <c r="C17" s="25">
        <f aca="true" t="shared" si="2" ref="C17:K17">C18+C19+C20+C21+C22+C23+C24</f>
        <v>385051.44999999995</v>
      </c>
      <c r="D17" s="25">
        <f t="shared" si="2"/>
        <v>1279364.0999999999</v>
      </c>
      <c r="E17" s="25">
        <f t="shared" si="2"/>
        <v>1010933.1399999999</v>
      </c>
      <c r="F17" s="25">
        <f t="shared" si="2"/>
        <v>1101601.95</v>
      </c>
      <c r="G17" s="25">
        <f t="shared" si="2"/>
        <v>611734.08</v>
      </c>
      <c r="H17" s="25">
        <f t="shared" si="2"/>
        <v>349789.02999999997</v>
      </c>
      <c r="I17" s="25">
        <f t="shared" si="2"/>
        <v>463514.3999999999</v>
      </c>
      <c r="J17" s="25">
        <f t="shared" si="2"/>
        <v>521471.06</v>
      </c>
      <c r="K17" s="25">
        <f t="shared" si="2"/>
        <v>652499.1599999999</v>
      </c>
      <c r="L17" s="25">
        <f>L18+L19+L20+L21+L22+L23+L24</f>
        <v>6863776.949999999</v>
      </c>
      <c r="M17"/>
    </row>
    <row r="18" spans="1:13" ht="17.25" customHeight="1">
      <c r="A18" s="26" t="s">
        <v>24</v>
      </c>
      <c r="B18" s="33">
        <f aca="true" t="shared" si="3" ref="B18:K18">ROUND(B13*B7,2)</f>
        <v>406957.94</v>
      </c>
      <c r="C18" s="33">
        <f t="shared" si="3"/>
        <v>272122.75</v>
      </c>
      <c r="D18" s="33">
        <f t="shared" si="3"/>
        <v>920329.91</v>
      </c>
      <c r="E18" s="33">
        <f t="shared" si="3"/>
        <v>797129.25</v>
      </c>
      <c r="F18" s="33">
        <f t="shared" si="3"/>
        <v>744995.99</v>
      </c>
      <c r="G18" s="33">
        <f t="shared" si="3"/>
        <v>424691.41</v>
      </c>
      <c r="H18" s="33">
        <f t="shared" si="3"/>
        <v>240517.99</v>
      </c>
      <c r="I18" s="33">
        <f t="shared" si="3"/>
        <v>339968.98</v>
      </c>
      <c r="J18" s="33">
        <f t="shared" si="3"/>
        <v>312226.85</v>
      </c>
      <c r="K18" s="33">
        <f t="shared" si="3"/>
        <v>516158.06</v>
      </c>
      <c r="L18" s="33">
        <f aca="true" t="shared" si="4" ref="L18:L24">SUM(B18:K18)</f>
        <v>4975099.13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77780.36</v>
      </c>
      <c r="C19" s="33">
        <f t="shared" si="5"/>
        <v>106516.59</v>
      </c>
      <c r="D19" s="33">
        <f t="shared" si="5"/>
        <v>328955.05</v>
      </c>
      <c r="E19" s="33">
        <f t="shared" si="5"/>
        <v>196675.59</v>
      </c>
      <c r="F19" s="33">
        <f t="shared" si="5"/>
        <v>327825.28</v>
      </c>
      <c r="G19" s="33">
        <f t="shared" si="5"/>
        <v>168372.3</v>
      </c>
      <c r="H19" s="33">
        <f t="shared" si="5"/>
        <v>96411.69</v>
      </c>
      <c r="I19" s="33">
        <f t="shared" si="5"/>
        <v>117465.84</v>
      </c>
      <c r="J19" s="33">
        <f t="shared" si="5"/>
        <v>196544.7</v>
      </c>
      <c r="K19" s="33">
        <f t="shared" si="5"/>
        <v>120590.76</v>
      </c>
      <c r="L19" s="33">
        <f t="shared" si="4"/>
        <v>1737138.16</v>
      </c>
      <c r="M19"/>
    </row>
    <row r="20" spans="1:13" ht="17.25" customHeight="1">
      <c r="A20" s="27" t="s">
        <v>26</v>
      </c>
      <c r="B20" s="33">
        <v>1739.05</v>
      </c>
      <c r="C20" s="33">
        <v>5070.88</v>
      </c>
      <c r="D20" s="33">
        <v>27396.68</v>
      </c>
      <c r="E20" s="33">
        <v>19660.02</v>
      </c>
      <c r="F20" s="33">
        <v>27439.45</v>
      </c>
      <c r="G20" s="33">
        <v>18670.37</v>
      </c>
      <c r="H20" s="33">
        <v>11518.12</v>
      </c>
      <c r="I20" s="33">
        <v>4738.35</v>
      </c>
      <c r="J20" s="33">
        <v>10017.05</v>
      </c>
      <c r="K20" s="33">
        <v>13067.88</v>
      </c>
      <c r="L20" s="33">
        <f t="shared" si="4"/>
        <v>139317.85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-4329.03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-4329.03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-885.15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-885.15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-582932.93</v>
      </c>
      <c r="C27" s="33">
        <f t="shared" si="6"/>
        <v>-29093.850000000002</v>
      </c>
      <c r="D27" s="33">
        <f t="shared" si="6"/>
        <v>-93521.74</v>
      </c>
      <c r="E27" s="33">
        <f t="shared" si="6"/>
        <v>-79983.67000000001</v>
      </c>
      <c r="F27" s="33">
        <f t="shared" si="6"/>
        <v>-73478.76999999999</v>
      </c>
      <c r="G27" s="33">
        <f t="shared" si="6"/>
        <v>-52728.95</v>
      </c>
      <c r="H27" s="33">
        <f t="shared" si="6"/>
        <v>-28464.5</v>
      </c>
      <c r="I27" s="33">
        <f t="shared" si="6"/>
        <v>-33379.8</v>
      </c>
      <c r="J27" s="33">
        <f t="shared" si="6"/>
        <v>-26089.57</v>
      </c>
      <c r="K27" s="33">
        <f t="shared" si="6"/>
        <v>-53743.36</v>
      </c>
      <c r="L27" s="33">
        <f aca="true" t="shared" si="7" ref="L27:L34">SUM(B27:K27)</f>
        <v>-1053417.1400000001</v>
      </c>
      <c r="M27"/>
    </row>
    <row r="28" spans="1:13" ht="18.75" customHeight="1">
      <c r="A28" s="27" t="s">
        <v>30</v>
      </c>
      <c r="B28" s="33">
        <f>B29+B30+B31+B32</f>
        <v>-25986.4</v>
      </c>
      <c r="C28" s="33">
        <f aca="true" t="shared" si="8" ref="C28:K28">C29+C30+C31+C32</f>
        <v>-30417.2</v>
      </c>
      <c r="D28" s="33">
        <f t="shared" si="8"/>
        <v>-92122.8</v>
      </c>
      <c r="E28" s="33">
        <f t="shared" si="8"/>
        <v>-69251.6</v>
      </c>
      <c r="F28" s="33">
        <f t="shared" si="8"/>
        <v>-71460.4</v>
      </c>
      <c r="G28" s="33">
        <f t="shared" si="8"/>
        <v>-44497.2</v>
      </c>
      <c r="H28" s="33">
        <f t="shared" si="8"/>
        <v>-20204.8</v>
      </c>
      <c r="I28" s="33">
        <f t="shared" si="8"/>
        <v>-33313.560000000005</v>
      </c>
      <c r="J28" s="33">
        <f t="shared" si="8"/>
        <v>-26083.2</v>
      </c>
      <c r="K28" s="33">
        <f t="shared" si="8"/>
        <v>-53495.2</v>
      </c>
      <c r="L28" s="33">
        <f t="shared" si="7"/>
        <v>-466832.36000000004</v>
      </c>
      <c r="M28"/>
    </row>
    <row r="29" spans="1:13" s="36" customFormat="1" ht="18.75" customHeight="1">
      <c r="A29" s="34" t="s">
        <v>58</v>
      </c>
      <c r="B29" s="33">
        <f>-ROUND((B9)*$E$3,2)</f>
        <v>-25986.4</v>
      </c>
      <c r="C29" s="33">
        <f aca="true" t="shared" si="9" ref="C29:K29">-ROUND((C9)*$E$3,2)</f>
        <v>-30417.2</v>
      </c>
      <c r="D29" s="33">
        <f t="shared" si="9"/>
        <v>-92122.8</v>
      </c>
      <c r="E29" s="33">
        <f t="shared" si="9"/>
        <v>-69251.6</v>
      </c>
      <c r="F29" s="33">
        <f t="shared" si="9"/>
        <v>-71460.4</v>
      </c>
      <c r="G29" s="33">
        <f t="shared" si="9"/>
        <v>-44497.2</v>
      </c>
      <c r="H29" s="33">
        <f t="shared" si="9"/>
        <v>-20204.8</v>
      </c>
      <c r="I29" s="33">
        <f t="shared" si="9"/>
        <v>-25775.2</v>
      </c>
      <c r="J29" s="33">
        <f t="shared" si="9"/>
        <v>-26083.2</v>
      </c>
      <c r="K29" s="33">
        <f t="shared" si="9"/>
        <v>-53495.2</v>
      </c>
      <c r="L29" s="33">
        <f t="shared" si="7"/>
        <v>-459294.00000000006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-281.58</v>
      </c>
      <c r="J31" s="17">
        <v>0</v>
      </c>
      <c r="K31" s="17">
        <v>0</v>
      </c>
      <c r="L31" s="33">
        <f t="shared" si="7"/>
        <v>-281.58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-7256.78</v>
      </c>
      <c r="J32" s="17">
        <v>0</v>
      </c>
      <c r="K32" s="17">
        <v>0</v>
      </c>
      <c r="L32" s="33">
        <f t="shared" si="7"/>
        <v>-7256.78</v>
      </c>
      <c r="M32"/>
    </row>
    <row r="33" spans="1:13" s="36" customFormat="1" ht="18.75" customHeight="1">
      <c r="A33" s="27" t="s">
        <v>34</v>
      </c>
      <c r="B33" s="38">
        <f>SUM(B34:B45)</f>
        <v>-84497.26000000001</v>
      </c>
      <c r="C33" s="38">
        <f aca="true" t="shared" si="10" ref="C33:K33">SUM(C34:C45)</f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-96895.77000000002</v>
      </c>
      <c r="M33"/>
    </row>
    <row r="34" spans="1:13" ht="18.75" customHeight="1">
      <c r="A34" s="37" t="s">
        <v>35</v>
      </c>
      <c r="B34" s="33">
        <v>-64501.86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 t="shared" si="7"/>
        <v>-64501.86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aca="true" t="shared" si="11" ref="L34:L46">SUM(B37:K37)</f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33">
        <v>-472449.27</v>
      </c>
      <c r="C46" s="33">
        <v>1323.35</v>
      </c>
      <c r="D46" s="33">
        <v>-1398.94</v>
      </c>
      <c r="E46" s="33">
        <v>-6171.52</v>
      </c>
      <c r="F46" s="33">
        <v>-2018.37</v>
      </c>
      <c r="G46" s="33">
        <v>-8231.75</v>
      </c>
      <c r="H46" s="33">
        <v>-421.74</v>
      </c>
      <c r="I46" s="33">
        <v>-66.24</v>
      </c>
      <c r="J46" s="33">
        <v>-6.37</v>
      </c>
      <c r="K46" s="33">
        <v>-248.16</v>
      </c>
      <c r="L46" s="33">
        <f t="shared" si="11"/>
        <v>-489689.01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0</v>
      </c>
      <c r="C48" s="41">
        <f aca="true" t="shared" si="12" ref="C48:K48">IF(C17+C27+C40+C49&lt;0,0,C17+C27+C49)</f>
        <v>355957.6</v>
      </c>
      <c r="D48" s="41">
        <f t="shared" si="12"/>
        <v>1185842.3599999999</v>
      </c>
      <c r="E48" s="41">
        <f t="shared" si="12"/>
        <v>930949.4699999999</v>
      </c>
      <c r="F48" s="41">
        <f t="shared" si="12"/>
        <v>1028123.1799999999</v>
      </c>
      <c r="G48" s="41">
        <f t="shared" si="12"/>
        <v>559005.13</v>
      </c>
      <c r="H48" s="41">
        <f t="shared" si="12"/>
        <v>321324.52999999997</v>
      </c>
      <c r="I48" s="41">
        <f t="shared" si="12"/>
        <v>430134.5999999999</v>
      </c>
      <c r="J48" s="41">
        <f t="shared" si="12"/>
        <v>495381.49</v>
      </c>
      <c r="K48" s="41">
        <f t="shared" si="12"/>
        <v>598755.7999999999</v>
      </c>
      <c r="L48" s="42">
        <f>SUM(B48:K48)</f>
        <v>5905474.159999999</v>
      </c>
      <c r="M48" s="54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-95114.3500000001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42">
        <f>SUM(B50:K50)</f>
        <v>-95114.3500000001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0</v>
      </c>
      <c r="C54" s="41">
        <f aca="true" t="shared" si="14" ref="C54:J54">SUM(C55:C66)</f>
        <v>355957.6</v>
      </c>
      <c r="D54" s="41">
        <f t="shared" si="14"/>
        <v>1185842.36</v>
      </c>
      <c r="E54" s="41">
        <f t="shared" si="14"/>
        <v>930949.48</v>
      </c>
      <c r="F54" s="41">
        <f t="shared" si="14"/>
        <v>1028123.17</v>
      </c>
      <c r="G54" s="41">
        <f t="shared" si="14"/>
        <v>559005.13</v>
      </c>
      <c r="H54" s="41">
        <f t="shared" si="14"/>
        <v>321324.54</v>
      </c>
      <c r="I54" s="41">
        <f>SUM(I55:I69)</f>
        <v>430134.6</v>
      </c>
      <c r="J54" s="41">
        <f t="shared" si="14"/>
        <v>495381.49</v>
      </c>
      <c r="K54" s="41">
        <f>SUM(K55:K68)</f>
        <v>598755.79</v>
      </c>
      <c r="L54" s="46">
        <f>SUM(B54:K54)</f>
        <v>5905474.159999999</v>
      </c>
      <c r="M54" s="40"/>
    </row>
    <row r="55" spans="1:13" ht="18.75" customHeight="1">
      <c r="A55" s="47" t="s">
        <v>51</v>
      </c>
      <c r="B55" s="48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0</v>
      </c>
      <c r="M55" s="40"/>
    </row>
    <row r="56" spans="1:12" ht="18.75" customHeight="1">
      <c r="A56" s="47" t="s">
        <v>61</v>
      </c>
      <c r="B56" s="17">
        <v>0</v>
      </c>
      <c r="C56" s="48">
        <v>310968.52999999997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310968.52999999997</v>
      </c>
    </row>
    <row r="57" spans="1:12" ht="18.75" customHeight="1">
      <c r="A57" s="47" t="s">
        <v>62</v>
      </c>
      <c r="B57" s="17">
        <v>0</v>
      </c>
      <c r="C57" s="48">
        <v>44989.07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44989.07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1185842.36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1185842.36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930949.48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930949.48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1028123.17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1028123.17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559005.13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559005.13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321324.54</v>
      </c>
      <c r="I62" s="17">
        <v>0</v>
      </c>
      <c r="J62" s="17">
        <v>0</v>
      </c>
      <c r="K62" s="17">
        <v>0</v>
      </c>
      <c r="L62" s="46">
        <f t="shared" si="15"/>
        <v>321324.54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495381.49</v>
      </c>
      <c r="K64" s="17">
        <v>0</v>
      </c>
      <c r="L64" s="46">
        <f t="shared" si="15"/>
        <v>495381.49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331351.45</v>
      </c>
      <c r="L65" s="46">
        <f t="shared" si="15"/>
        <v>331351.45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267404.34</v>
      </c>
      <c r="L66" s="46">
        <f t="shared" si="15"/>
        <v>267404.34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1">
        <v>430134.6</v>
      </c>
      <c r="J69" s="52">
        <v>0</v>
      </c>
      <c r="K69" s="52">
        <v>0</v>
      </c>
      <c r="L69" s="51">
        <f>SUM(B69:K69)</f>
        <v>430134.6</v>
      </c>
    </row>
    <row r="70" spans="1:12" ht="18" customHeight="1">
      <c r="A70" s="53" t="s">
        <v>78</v>
      </c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3" t="s">
        <v>79</v>
      </c>
      <c r="I71"/>
      <c r="K71"/>
    </row>
    <row r="72" spans="1:11" ht="14.25">
      <c r="A72" s="53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2021-08-27T12:25:01Z</dcterms:modified>
  <cp:category/>
  <cp:version/>
  <cp:contentType/>
  <cp:contentStatus/>
</cp:coreProperties>
</file>