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<sst xmlns="http://schemas.openxmlformats.org/spreadsheetml/2006/main" count="79" uniqueCount="76">
  <si>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</si>
  <si>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</si>
  <si>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</si>
  <si>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</si>
  <si>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</si>
  <si>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</si>
  <si>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</si>
  <si>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</si>
  <si>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</si>
  <si>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</si>
  <si>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</si>
  <si>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</si>
  <si>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</si>
  <si>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</si>
  <si>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</si>
  <si>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</si>
  <si>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</si>
  <si>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</si>
  <si>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</si>
  <si>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</si>
  <si>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</si>
  <si>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</si>
  <si>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</si>
  <si>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</si>
  <si>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</si>
  <si>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</si>
  <si>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</si>
  <si>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</si>
  <si>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</si>
  <si>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</si>
  <si>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</si>
  <si>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</si>
  <si>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</si>
  <si>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</si>
  <si>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</si>
  <si>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</si>
  <si>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</si>
  <si>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</si>
  <si>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</si>
  <si>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</si>
  <si>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</si>
  <si>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</si>
  <si>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</si>
  <si>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</si>
  <si>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</si>
  <si>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</si>
  <si>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</si>
  <si>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</si>
  <si>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</si>
  <si>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</si>
  <si>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</si>
  <si>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</si>
  <si>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</si>
  <si>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</si>
  <si>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</si>
  <si>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</si>
  <si>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</si>
  <si>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</si>
  <si>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</si>
  <si>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</si>
  <si>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</si>
  <si>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</si>
  <si>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</si>
  <si>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</si>
  <si>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</si>
  <si>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</si>
  <si>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</si>
  <si>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</si>
  <si>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</si>
  <si>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</si>
  <si>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</si>
  <si>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</si>
  <si>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</si>
  <si>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30/04/21 - VENCIMENTO 07/05/21</t>
  </si>
  <si>
    <t>5.3. Revisão de Remuneração pelo Transporte Coletivo (1)</t>
  </si>
  <si>
    <t>Nota: (1) Revisões do período de 19/03 a 03/12/20, lotes D3 e D7; remu eração frota parada mês de abril/21, todos os lotes.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</si>
</sst>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#,##0.00_ ;[Red]\-#,##0.00\ 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164" fontId="0" fillId="0" borderId="0" xfId="53" applyFon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288374</v>
      </c>
      <c r="C7" s="9">
        <f t="shared" si="0"/>
        <v>201865</v>
      </c>
      <c r="D7" s="9">
        <f t="shared" si="0"/>
        <v>229551</v>
      </c>
      <c r="E7" s="9">
        <f t="shared" si="0"/>
        <v>45568</v>
      </c>
      <c r="F7" s="9">
        <f t="shared" si="0"/>
        <v>156707</v>
      </c>
      <c r="G7" s="9">
        <f t="shared" si="0"/>
        <v>267449</v>
      </c>
      <c r="H7" s="9">
        <f t="shared" si="0"/>
        <v>37270</v>
      </c>
      <c r="I7" s="9">
        <f t="shared" si="0"/>
        <v>202938</v>
      </c>
      <c r="J7" s="9">
        <f t="shared" si="0"/>
        <v>184193</v>
      </c>
      <c r="K7" s="9">
        <f t="shared" si="0"/>
        <v>262161</v>
      </c>
      <c r="L7" s="9">
        <f t="shared" si="0"/>
        <v>199599</v>
      </c>
      <c r="M7" s="9">
        <f t="shared" si="0"/>
        <v>90543</v>
      </c>
      <c r="N7" s="9">
        <f t="shared" si="0"/>
        <v>57940</v>
      </c>
      <c r="O7" s="9">
        <f t="shared" si="0"/>
        <v>2224158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12225</v>
      </c>
      <c r="C8" s="11">
        <f t="shared" si="1"/>
        <v>11907</v>
      </c>
      <c r="D8" s="11">
        <f t="shared" si="1"/>
        <v>10040</v>
      </c>
      <c r="E8" s="11">
        <f t="shared" si="1"/>
        <v>1744</v>
      </c>
      <c r="F8" s="11">
        <f t="shared" si="1"/>
        <v>6311</v>
      </c>
      <c r="G8" s="11">
        <f t="shared" si="1"/>
        <v>10662</v>
      </c>
      <c r="H8" s="11">
        <f t="shared" si="1"/>
        <v>2213</v>
      </c>
      <c r="I8" s="11">
        <f t="shared" si="1"/>
        <v>12434</v>
      </c>
      <c r="J8" s="11">
        <f t="shared" si="1"/>
        <v>8515</v>
      </c>
      <c r="K8" s="11">
        <f t="shared" si="1"/>
        <v>8575</v>
      </c>
      <c r="L8" s="11">
        <f t="shared" si="1"/>
        <v>6823</v>
      </c>
      <c r="M8" s="11">
        <f t="shared" si="1"/>
        <v>3642</v>
      </c>
      <c r="N8" s="11">
        <f t="shared" si="1"/>
        <v>3184</v>
      </c>
      <c r="O8" s="11">
        <f t="shared" si="1"/>
        <v>98275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12225</v>
      </c>
      <c r="C9" s="11">
        <v>11907</v>
      </c>
      <c r="D9" s="11">
        <v>10040</v>
      </c>
      <c r="E9" s="11">
        <v>1744</v>
      </c>
      <c r="F9" s="11">
        <v>6311</v>
      </c>
      <c r="G9" s="11">
        <v>10662</v>
      </c>
      <c r="H9" s="11">
        <v>2203</v>
      </c>
      <c r="I9" s="11">
        <v>12434</v>
      </c>
      <c r="J9" s="11">
        <v>8515</v>
      </c>
      <c r="K9" s="11">
        <v>8566</v>
      </c>
      <c r="L9" s="11">
        <v>6823</v>
      </c>
      <c r="M9" s="11">
        <v>3635</v>
      </c>
      <c r="N9" s="11">
        <v>3184</v>
      </c>
      <c r="O9" s="11">
        <f>SUM(B9:N9)</f>
        <v>98249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10</v>
      </c>
      <c r="I10" s="13">
        <v>0</v>
      </c>
      <c r="J10" s="13">
        <v>0</v>
      </c>
      <c r="K10" s="13">
        <v>9</v>
      </c>
      <c r="L10" s="13">
        <v>0</v>
      </c>
      <c r="M10" s="13">
        <v>7</v>
      </c>
      <c r="N10" s="13">
        <v>0</v>
      </c>
      <c r="O10" s="11">
        <f>SUM(B10:N10)</f>
        <v>26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276149</v>
      </c>
      <c r="C11" s="13">
        <v>189958</v>
      </c>
      <c r="D11" s="13">
        <v>219511</v>
      </c>
      <c r="E11" s="13">
        <v>43824</v>
      </c>
      <c r="F11" s="13">
        <v>150396</v>
      </c>
      <c r="G11" s="13">
        <v>256787</v>
      </c>
      <c r="H11" s="13">
        <v>35057</v>
      </c>
      <c r="I11" s="13">
        <v>190504</v>
      </c>
      <c r="J11" s="13">
        <v>175678</v>
      </c>
      <c r="K11" s="13">
        <v>253586</v>
      </c>
      <c r="L11" s="13">
        <v>192776</v>
      </c>
      <c r="M11" s="13">
        <v>86901</v>
      </c>
      <c r="N11" s="13">
        <v>54756</v>
      </c>
      <c r="O11" s="11">
        <f>SUM(B11:N11)</f>
        <v>2125883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1.55399490499533</v>
      </c>
      <c r="C15" s="19">
        <v>1.632999750653432</v>
      </c>
      <c r="D15" s="19">
        <v>1.567793762203419</v>
      </c>
      <c r="E15" s="19">
        <v>1.283820836878711</v>
      </c>
      <c r="F15" s="19">
        <v>2.004231285400051</v>
      </c>
      <c r="G15" s="19">
        <v>1.928935793323802</v>
      </c>
      <c r="H15" s="19">
        <v>2.281952334025335</v>
      </c>
      <c r="I15" s="19">
        <v>1.599317919471557</v>
      </c>
      <c r="J15" s="19">
        <v>1.569579988840085</v>
      </c>
      <c r="K15" s="19">
        <v>1.51427073007286</v>
      </c>
      <c r="L15" s="19">
        <v>1.642888897891626</v>
      </c>
      <c r="M15" s="19">
        <v>1.68099784020621</v>
      </c>
      <c r="N15" s="19">
        <v>1.619590439074731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1077162.3399999999</v>
      </c>
      <c r="C17" s="24">
        <f aca="true" t="shared" si="2" ref="C17:N17">C18+C19+C20+C21+C22+C23+C24+C25</f>
        <v>799432.43</v>
      </c>
      <c r="D17" s="24">
        <f t="shared" si="2"/>
        <v>756819.15</v>
      </c>
      <c r="E17" s="24">
        <f t="shared" si="2"/>
        <v>214796.22999999998</v>
      </c>
      <c r="F17" s="24">
        <f t="shared" si="2"/>
        <v>760496.63</v>
      </c>
      <c r="G17" s="24">
        <f t="shared" si="2"/>
        <v>1036842.5199999999</v>
      </c>
      <c r="H17" s="24">
        <f t="shared" si="2"/>
        <v>225203.57</v>
      </c>
      <c r="I17" s="24">
        <f t="shared" si="2"/>
        <v>783508.96</v>
      </c>
      <c r="J17" s="24">
        <f t="shared" si="2"/>
        <v>684432.4099999999</v>
      </c>
      <c r="K17" s="24">
        <f t="shared" si="2"/>
        <v>920738.68</v>
      </c>
      <c r="L17" s="24">
        <f t="shared" si="2"/>
        <v>870449.68</v>
      </c>
      <c r="M17" s="24">
        <f t="shared" si="2"/>
        <v>470053.38</v>
      </c>
      <c r="N17" s="24">
        <f t="shared" si="2"/>
        <v>255890.15</v>
      </c>
      <c r="O17" s="24">
        <f>O18+O19+O20+O21+O22+O23+O24+O25</f>
        <v>8855826.129999999</v>
      </c>
      <c r="Q17" s="25"/>
      <c r="R17" s="59"/>
      <c r="S17" s="59"/>
      <c r="T17" s="59"/>
      <c r="U17" s="59"/>
      <c r="V17" s="59"/>
      <c r="W17" s="59"/>
    </row>
    <row r="18" spans="1:15" ht="18.75" customHeight="1">
      <c r="A18" s="26" t="s">
        <v>34</v>
      </c>
      <c r="B18" s="30">
        <f aca="true" t="shared" si="3" ref="B18:N18">ROUND(B13*B7,2)</f>
        <v>635922.34</v>
      </c>
      <c r="C18" s="30">
        <f t="shared" si="3"/>
        <v>459747.54</v>
      </c>
      <c r="D18" s="30">
        <f t="shared" si="3"/>
        <v>458390.39</v>
      </c>
      <c r="E18" s="30">
        <f t="shared" si="3"/>
        <v>155664.84</v>
      </c>
      <c r="F18" s="30">
        <f t="shared" si="3"/>
        <v>362572.99</v>
      </c>
      <c r="G18" s="30">
        <f t="shared" si="3"/>
        <v>508688</v>
      </c>
      <c r="H18" s="30">
        <f t="shared" si="3"/>
        <v>95049.68</v>
      </c>
      <c r="I18" s="30">
        <f t="shared" si="3"/>
        <v>458518.12</v>
      </c>
      <c r="J18" s="30">
        <f t="shared" si="3"/>
        <v>418873.3</v>
      </c>
      <c r="K18" s="30">
        <f t="shared" si="3"/>
        <v>563934.53</v>
      </c>
      <c r="L18" s="30">
        <f t="shared" si="3"/>
        <v>488658.27</v>
      </c>
      <c r="M18" s="30">
        <f t="shared" si="3"/>
        <v>256073.71</v>
      </c>
      <c r="N18" s="30">
        <f t="shared" si="3"/>
        <v>148088.85</v>
      </c>
      <c r="O18" s="30">
        <f aca="true" t="shared" si="4" ref="O18:O25">SUM(B18:N18)</f>
        <v>5010182.56</v>
      </c>
    </row>
    <row r="19" spans="1:23" ht="18.75" customHeight="1">
      <c r="A19" s="26" t="s">
        <v>35</v>
      </c>
      <c r="B19" s="30">
        <f>IF(B15&lt;&gt;0,ROUND((B15-1)*B18,2),0)</f>
        <v>352297.74</v>
      </c>
      <c r="C19" s="30">
        <f aca="true" t="shared" si="5" ref="C19:N19">IF(C15&lt;&gt;0,ROUND((C15-1)*C18,2),0)</f>
        <v>291020.08</v>
      </c>
      <c r="D19" s="30">
        <f t="shared" si="5"/>
        <v>260271.2</v>
      </c>
      <c r="E19" s="30">
        <f t="shared" si="5"/>
        <v>44180.93</v>
      </c>
      <c r="F19" s="30">
        <f t="shared" si="5"/>
        <v>364107.14</v>
      </c>
      <c r="G19" s="30">
        <f t="shared" si="5"/>
        <v>472538.49</v>
      </c>
      <c r="H19" s="30">
        <f t="shared" si="5"/>
        <v>121849.16</v>
      </c>
      <c r="I19" s="30">
        <f t="shared" si="5"/>
        <v>274798.13</v>
      </c>
      <c r="J19" s="30">
        <f t="shared" si="5"/>
        <v>238581.85</v>
      </c>
      <c r="K19" s="30">
        <f t="shared" si="5"/>
        <v>290015.02</v>
      </c>
      <c r="L19" s="30">
        <f t="shared" si="5"/>
        <v>314152.98</v>
      </c>
      <c r="M19" s="30">
        <f t="shared" si="5"/>
        <v>174385.64</v>
      </c>
      <c r="N19" s="30">
        <f t="shared" si="5"/>
        <v>91754.44</v>
      </c>
      <c r="O19" s="30">
        <f t="shared" si="4"/>
        <v>3289952.8000000003</v>
      </c>
      <c r="W19" s="60"/>
    </row>
    <row r="20" spans="1:15" ht="18.75" customHeight="1">
      <c r="A20" s="26" t="s">
        <v>36</v>
      </c>
      <c r="B20" s="30">
        <v>37545.22</v>
      </c>
      <c r="C20" s="30">
        <v>27562.31</v>
      </c>
      <c r="D20" s="30">
        <v>19564.2</v>
      </c>
      <c r="E20" s="30">
        <v>7375.36</v>
      </c>
      <c r="F20" s="30">
        <v>17561.75</v>
      </c>
      <c r="G20" s="30">
        <v>28527.1</v>
      </c>
      <c r="H20" s="30">
        <v>4311.79</v>
      </c>
      <c r="I20" s="30">
        <v>15099.68</v>
      </c>
      <c r="J20" s="30">
        <v>23334.86</v>
      </c>
      <c r="K20" s="30">
        <v>34112.91</v>
      </c>
      <c r="L20" s="30">
        <v>34810.52</v>
      </c>
      <c r="M20" s="30">
        <v>14359.84</v>
      </c>
      <c r="N20" s="30">
        <v>7855.24</v>
      </c>
      <c r="O20" s="30">
        <f t="shared" si="4"/>
        <v>272020.78</v>
      </c>
    </row>
    <row r="21" spans="1:15" ht="18.75" customHeight="1">
      <c r="A21" s="26" t="s">
        <v>37</v>
      </c>
      <c r="B21" s="30">
        <v>2771.94</v>
      </c>
      <c r="C21" s="30">
        <v>2771.94</v>
      </c>
      <c r="D21" s="30">
        <v>1385.97</v>
      </c>
      <c r="E21" s="30">
        <v>1385.97</v>
      </c>
      <c r="F21" s="30">
        <v>1385.97</v>
      </c>
      <c r="G21" s="30">
        <v>1385.97</v>
      </c>
      <c r="H21" s="30">
        <v>1385.97</v>
      </c>
      <c r="I21" s="30">
        <v>1385.97</v>
      </c>
      <c r="J21" s="30">
        <v>1385.97</v>
      </c>
      <c r="K21" s="30">
        <v>1385.97</v>
      </c>
      <c r="L21" s="30">
        <v>1385.97</v>
      </c>
      <c r="M21" s="30">
        <v>1385.97</v>
      </c>
      <c r="N21" s="30">
        <v>1385.97</v>
      </c>
      <c r="O21" s="30">
        <f t="shared" si="4"/>
        <v>20789.55</v>
      </c>
    </row>
    <row r="22" spans="1:15" ht="18.75" customHeight="1">
      <c r="A22" s="26" t="s">
        <v>38</v>
      </c>
      <c r="B22" s="30">
        <v>-1028.07</v>
      </c>
      <c r="C22" s="30">
        <v>-293.74</v>
      </c>
      <c r="D22" s="30">
        <v>-6464.6</v>
      </c>
      <c r="E22" s="30">
        <v>0</v>
      </c>
      <c r="F22" s="30">
        <v>-7133.6</v>
      </c>
      <c r="G22" s="30">
        <v>0</v>
      </c>
      <c r="H22" s="30">
        <v>-3192.67</v>
      </c>
      <c r="I22" s="30">
        <v>0</v>
      </c>
      <c r="J22" s="30">
        <v>-7914.6</v>
      </c>
      <c r="K22" s="30">
        <v>-1874.4</v>
      </c>
      <c r="L22" s="30">
        <v>-1781.07</v>
      </c>
      <c r="M22" s="30">
        <v>0</v>
      </c>
      <c r="N22" s="30">
        <v>0</v>
      </c>
      <c r="O22" s="30">
        <f t="shared" si="4"/>
        <v>-29682.75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-1683.9</v>
      </c>
      <c r="E23" s="30">
        <v>-878.65</v>
      </c>
      <c r="F23" s="30">
        <v>0</v>
      </c>
      <c r="G23" s="30">
        <v>0</v>
      </c>
      <c r="H23" s="30">
        <v>-996</v>
      </c>
      <c r="I23" s="30">
        <v>0</v>
      </c>
      <c r="J23" s="30">
        <v>-10004.81</v>
      </c>
      <c r="K23" s="30">
        <v>-166.47</v>
      </c>
      <c r="L23" s="30">
        <v>0</v>
      </c>
      <c r="M23" s="30">
        <v>0</v>
      </c>
      <c r="N23" s="30">
        <v>-160.5</v>
      </c>
      <c r="O23" s="30">
        <f t="shared" si="4"/>
        <v>-13890.33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20175.84</v>
      </c>
      <c r="K25" s="30">
        <v>33331.12</v>
      </c>
      <c r="L25" s="30">
        <v>33223.01</v>
      </c>
      <c r="M25" s="30">
        <v>23848.22</v>
      </c>
      <c r="N25" s="30">
        <v>6966.15</v>
      </c>
      <c r="O25" s="30">
        <f t="shared" si="4"/>
        <v>306453.52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1496458.6900000004</v>
      </c>
      <c r="C27" s="30">
        <f>+C28+C30+C41+C42+C45-C46</f>
        <v>1151246.07</v>
      </c>
      <c r="D27" s="30">
        <f t="shared" si="6"/>
        <v>28296.529999999984</v>
      </c>
      <c r="E27" s="30">
        <f t="shared" si="6"/>
        <v>296799.86</v>
      </c>
      <c r="F27" s="30">
        <f t="shared" si="6"/>
        <v>349509.8499999999</v>
      </c>
      <c r="G27" s="30">
        <f t="shared" si="6"/>
        <v>920727.4000000001</v>
      </c>
      <c r="H27" s="30">
        <f t="shared" si="6"/>
        <v>13452.920000000002</v>
      </c>
      <c r="I27" s="30">
        <f t="shared" si="6"/>
        <v>907303.3799999999</v>
      </c>
      <c r="J27" s="30">
        <f t="shared" si="6"/>
        <v>1121898.7099999995</v>
      </c>
      <c r="K27" s="30">
        <f t="shared" si="6"/>
        <v>1379094.17</v>
      </c>
      <c r="L27" s="30">
        <f t="shared" si="6"/>
        <v>1393750.65</v>
      </c>
      <c r="M27" s="30">
        <f t="shared" si="6"/>
        <v>431832.39</v>
      </c>
      <c r="N27" s="30">
        <f t="shared" si="6"/>
        <v>1409.470000000003</v>
      </c>
      <c r="O27" s="30">
        <f t="shared" si="6"/>
        <v>9491780.09</v>
      </c>
    </row>
    <row r="28" spans="1:15" ht="18.75" customHeight="1">
      <c r="A28" s="26" t="s">
        <v>40</v>
      </c>
      <c r="B28" s="31">
        <f>+B29</f>
        <v>-53790</v>
      </c>
      <c r="C28" s="31">
        <f>+C29</f>
        <v>-52390.8</v>
      </c>
      <c r="D28" s="31">
        <f aca="true" t="shared" si="7" ref="D28:O28">+D29</f>
        <v>-44176</v>
      </c>
      <c r="E28" s="31">
        <f t="shared" si="7"/>
        <v>-7673.6</v>
      </c>
      <c r="F28" s="31">
        <f t="shared" si="7"/>
        <v>-27768.4</v>
      </c>
      <c r="G28" s="31">
        <f t="shared" si="7"/>
        <v>-46912.8</v>
      </c>
      <c r="H28" s="31">
        <f t="shared" si="7"/>
        <v>-9693.2</v>
      </c>
      <c r="I28" s="31">
        <f t="shared" si="7"/>
        <v>-54709.6</v>
      </c>
      <c r="J28" s="31">
        <f t="shared" si="7"/>
        <v>-37466</v>
      </c>
      <c r="K28" s="31">
        <f t="shared" si="7"/>
        <v>-37690.4</v>
      </c>
      <c r="L28" s="31">
        <f t="shared" si="7"/>
        <v>-30021.2</v>
      </c>
      <c r="M28" s="31">
        <f t="shared" si="7"/>
        <v>-15994</v>
      </c>
      <c r="N28" s="31">
        <f t="shared" si="7"/>
        <v>-14009.6</v>
      </c>
      <c r="O28" s="31">
        <f t="shared" si="7"/>
        <v>-432295.6</v>
      </c>
    </row>
    <row r="29" spans="1:26" ht="18.75" customHeight="1">
      <c r="A29" s="27" t="s">
        <v>41</v>
      </c>
      <c r="B29" s="16">
        <f>ROUND((-B9)*$G$3,2)</f>
        <v>-53790</v>
      </c>
      <c r="C29" s="16">
        <f aca="true" t="shared" si="8" ref="C29:N29">ROUND((-C9)*$G$3,2)</f>
        <v>-52390.8</v>
      </c>
      <c r="D29" s="16">
        <f t="shared" si="8"/>
        <v>-44176</v>
      </c>
      <c r="E29" s="16">
        <f t="shared" si="8"/>
        <v>-7673.6</v>
      </c>
      <c r="F29" s="16">
        <f t="shared" si="8"/>
        <v>-27768.4</v>
      </c>
      <c r="G29" s="16">
        <f t="shared" si="8"/>
        <v>-46912.8</v>
      </c>
      <c r="H29" s="16">
        <f t="shared" si="8"/>
        <v>-9693.2</v>
      </c>
      <c r="I29" s="16">
        <f t="shared" si="8"/>
        <v>-54709.6</v>
      </c>
      <c r="J29" s="16">
        <f t="shared" si="8"/>
        <v>-37466</v>
      </c>
      <c r="K29" s="16">
        <f t="shared" si="8"/>
        <v>-37690.4</v>
      </c>
      <c r="L29" s="16">
        <f t="shared" si="8"/>
        <v>-30021.2</v>
      </c>
      <c r="M29" s="16">
        <f t="shared" si="8"/>
        <v>-15994</v>
      </c>
      <c r="N29" s="16">
        <f t="shared" si="8"/>
        <v>-14009.6</v>
      </c>
      <c r="O29" s="32">
        <f aca="true" t="shared" si="9" ref="O29:O46">SUM(B29:N29)</f>
        <v>-432295.6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1550248.6900000004</v>
      </c>
      <c r="C41" s="35">
        <v>1203636.87</v>
      </c>
      <c r="D41" s="35">
        <v>72472.52999999998</v>
      </c>
      <c r="E41" s="35">
        <v>304473.45999999996</v>
      </c>
      <c r="F41" s="35">
        <v>377278.24999999994</v>
      </c>
      <c r="G41" s="35">
        <v>967640.2000000002</v>
      </c>
      <c r="H41" s="35">
        <v>23146.120000000003</v>
      </c>
      <c r="I41" s="35">
        <v>962012.9799999999</v>
      </c>
      <c r="J41" s="35">
        <v>1159364.7099999995</v>
      </c>
      <c r="K41" s="35">
        <v>1416784.5699999998</v>
      </c>
      <c r="L41" s="35">
        <v>1423771.8499999999</v>
      </c>
      <c r="M41" s="35">
        <v>447826.39</v>
      </c>
      <c r="N41" s="35">
        <v>15419.070000000003</v>
      </c>
      <c r="O41" s="33">
        <f t="shared" si="9"/>
        <v>9924075.69</v>
      </c>
      <c r="P41"/>
      <c r="Q41" s="65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 s="66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2573621.0300000003</v>
      </c>
      <c r="C44" s="36">
        <f t="shared" si="11"/>
        <v>1950678.5</v>
      </c>
      <c r="D44" s="36">
        <f t="shared" si="11"/>
        <v>785115.68</v>
      </c>
      <c r="E44" s="36">
        <f t="shared" si="11"/>
        <v>511596.08999999997</v>
      </c>
      <c r="F44" s="36">
        <f t="shared" si="11"/>
        <v>1110006.48</v>
      </c>
      <c r="G44" s="36">
        <f t="shared" si="11"/>
        <v>1957569.92</v>
      </c>
      <c r="H44" s="36">
        <f t="shared" si="11"/>
        <v>238656.49000000002</v>
      </c>
      <c r="I44" s="36">
        <f t="shared" si="11"/>
        <v>1690812.3399999999</v>
      </c>
      <c r="J44" s="36">
        <f t="shared" si="11"/>
        <v>1806331.1199999994</v>
      </c>
      <c r="K44" s="36">
        <f t="shared" si="11"/>
        <v>2299832.85</v>
      </c>
      <c r="L44" s="36">
        <f t="shared" si="11"/>
        <v>2264200.33</v>
      </c>
      <c r="M44" s="36">
        <f t="shared" si="11"/>
        <v>901885.77</v>
      </c>
      <c r="N44" s="36">
        <f t="shared" si="11"/>
        <v>257299.62</v>
      </c>
      <c r="O44" s="36">
        <f>SUM(B44:N44)</f>
        <v>18347606.22</v>
      </c>
      <c r="P44"/>
      <c r="Q44" s="65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 s="43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2573621.0300000003</v>
      </c>
      <c r="C50" s="51">
        <f t="shared" si="12"/>
        <v>1950678.5</v>
      </c>
      <c r="D50" s="51">
        <f t="shared" si="12"/>
        <v>785115.69</v>
      </c>
      <c r="E50" s="51">
        <f t="shared" si="12"/>
        <v>511596.08999999997</v>
      </c>
      <c r="F50" s="51">
        <f t="shared" si="12"/>
        <v>1110006.47</v>
      </c>
      <c r="G50" s="51">
        <f t="shared" si="12"/>
        <v>1957569.9200000002</v>
      </c>
      <c r="H50" s="51">
        <f t="shared" si="12"/>
        <v>238656.49</v>
      </c>
      <c r="I50" s="51">
        <f t="shared" si="12"/>
        <v>1690812.3299999998</v>
      </c>
      <c r="J50" s="51">
        <f t="shared" si="12"/>
        <v>1806331.1199999996</v>
      </c>
      <c r="K50" s="51">
        <f t="shared" si="12"/>
        <v>2299832.8499999996</v>
      </c>
      <c r="L50" s="51">
        <f t="shared" si="12"/>
        <v>2264200.33</v>
      </c>
      <c r="M50" s="51">
        <f t="shared" si="12"/>
        <v>901885.78</v>
      </c>
      <c r="N50" s="51">
        <f t="shared" si="12"/>
        <v>257299.61000000002</v>
      </c>
      <c r="O50" s="36">
        <f t="shared" si="12"/>
        <v>18347606.21</v>
      </c>
      <c r="Q50"/>
    </row>
    <row r="51" spans="1:18" ht="18.75" customHeight="1">
      <c r="A51" s="26" t="s">
        <v>57</v>
      </c>
      <c r="B51" s="51">
        <v>2116278.08</v>
      </c>
      <c r="C51" s="51">
        <v>1419363.58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3535641.66</v>
      </c>
      <c r="P51"/>
      <c r="Q51"/>
      <c r="R51" s="43"/>
    </row>
    <row r="52" spans="1:16" ht="18.75" customHeight="1">
      <c r="A52" s="26" t="s">
        <v>58</v>
      </c>
      <c r="B52" s="51">
        <v>457342.94999999995</v>
      </c>
      <c r="C52" s="51">
        <v>531314.92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988657.87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785115.69</v>
      </c>
      <c r="E53" s="52">
        <v>0</v>
      </c>
      <c r="F53" s="52">
        <v>0</v>
      </c>
      <c r="G53" s="52">
        <v>0</v>
      </c>
      <c r="H53" s="51">
        <v>238656.49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1023772.1799999999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511596.08999999997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511596.08999999997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1110006.47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1110006.47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1957569.9200000002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1957569.9200000002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1690812.3299999998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1690812.3299999998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1806331.1199999996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1806331.1199999996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2299832.8499999996</v>
      </c>
      <c r="L59" s="31">
        <v>2264200.33</v>
      </c>
      <c r="M59" s="52">
        <v>0</v>
      </c>
      <c r="N59" s="52">
        <v>0</v>
      </c>
      <c r="O59" s="36">
        <f t="shared" si="13"/>
        <v>4564033.18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901885.78</v>
      </c>
      <c r="N60" s="52">
        <v>0</v>
      </c>
      <c r="O60" s="36">
        <f t="shared" si="13"/>
        <v>901885.78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257299.61000000002</v>
      </c>
      <c r="O61" s="55">
        <f t="shared" si="13"/>
        <v>257299.61000000002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71" spans="2:14" ht="13.5">
      <c r="B71"/>
      <c r="C71"/>
      <c r="D71"/>
      <c r="E71"/>
      <c r="F71"/>
      <c r="G71"/>
      <c r="H71"/>
      <c r="I71"/>
      <c r="J71"/>
      <c r="K71"/>
      <c r="L71"/>
      <c r="M71"/>
      <c r="N71"/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2021-05-06T21:36:16Z</dcterms:modified>
  <cp:category/>
  <cp:version/>
  <cp:contentType/>
  <cp:contentStatus/>
</cp:coreProperties>
</file>