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<sst xmlns="http://schemas.openxmlformats.org/spreadsheetml/2006/main" count="74" uniqueCount="73">
  <si>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</si>
  <si>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</si>
  <si>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</si>
  <si>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</si>
  <si>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</si>
  <si>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</si>
  <si>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</si>
  <si>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</si>
  <si>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</si>
  <si>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 xml:space="preserve">5.3. Revisão de Remuneração pelo Transporte Coletivo 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</si>
  <si>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</si>
  <si>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</si>
  <si>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</si>
  <si>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</si>
  <si>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</si>
  <si>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</si>
  <si>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</si>
  <si>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</si>
  <si>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</si>
  <si>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</si>
  <si>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</si>
  <si>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</si>
  <si>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</si>
  <si>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</si>
  <si>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</si>
  <si>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</si>
  <si>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</si>
  <si>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</si>
  <si>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</si>
  <si>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</si>
  <si>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</si>
  <si>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</si>
  <si>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</si>
  <si>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</si>
  <si>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</si>
  <si>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</si>
  <si>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</si>
  <si>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</si>
  <si>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</si>
  <si>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</si>
  <si>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</si>
  <si>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</si>
  <si>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</si>
  <si>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</si>
  <si>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</si>
  <si>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</si>
  <si>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</si>
  <si>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</si>
  <si>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</si>
  <si>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</si>
  <si>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</si>
  <si>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</si>
  <si>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</si>
  <si>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</si>
  <si>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</si>
  <si>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</si>
  <si>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</si>
  <si>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</si>
  <si>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</si>
  <si>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</si>
  <si>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</si>
  <si>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</si>
  <si>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</si>
  <si>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</si>
  <si>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</si>
  <si>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</si>
  <si>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</si>
  <si>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</si>
  <si>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</si>
  <si>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</si>
  <si>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</si>
  <si>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</si>
  <si>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04/04/21 - VENCIMENTO 09/04/21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</si>
</sst>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58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72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52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51</v>
      </c>
      <c r="B4" s="59" t="s">
        <v>50</v>
      </c>
      <c r="C4" s="60"/>
      <c r="D4" s="60"/>
      <c r="E4" s="60"/>
      <c r="F4" s="60"/>
      <c r="G4" s="60"/>
      <c r="H4" s="60"/>
      <c r="I4" s="60"/>
      <c r="J4" s="60"/>
      <c r="K4" s="58" t="s">
        <v>49</v>
      </c>
    </row>
    <row r="5" spans="1:11" ht="43.5" customHeight="1">
      <c r="A5" s="58"/>
      <c r="B5" s="49" t="s">
        <v>62</v>
      </c>
      <c r="C5" s="49" t="s">
        <v>48</v>
      </c>
      <c r="D5" s="50" t="s">
        <v>63</v>
      </c>
      <c r="E5" s="50" t="s">
        <v>64</v>
      </c>
      <c r="F5" s="50" t="s">
        <v>65</v>
      </c>
      <c r="G5" s="49" t="s">
        <v>66</v>
      </c>
      <c r="H5" s="50" t="s">
        <v>63</v>
      </c>
      <c r="I5" s="49" t="s">
        <v>47</v>
      </c>
      <c r="J5" s="49" t="s">
        <v>67</v>
      </c>
      <c r="K5" s="58"/>
    </row>
    <row r="6" spans="1:11" ht="18.75" customHeight="1">
      <c r="A6" s="58"/>
      <c r="B6" s="48" t="s">
        <v>46</v>
      </c>
      <c r="C6" s="48" t="s">
        <v>45</v>
      </c>
      <c r="D6" s="48" t="s">
        <v>44</v>
      </c>
      <c r="E6" s="48" t="s">
        <v>43</v>
      </c>
      <c r="F6" s="48" t="s">
        <v>42</v>
      </c>
      <c r="G6" s="48" t="s">
        <v>41</v>
      </c>
      <c r="H6" s="48" t="s">
        <v>40</v>
      </c>
      <c r="I6" s="48" t="s">
        <v>39</v>
      </c>
      <c r="J6" s="48" t="s">
        <v>38</v>
      </c>
      <c r="K6" s="58"/>
    </row>
    <row r="7" spans="1:14" ht="16.5" customHeight="1">
      <c r="A7" s="13" t="s">
        <v>37</v>
      </c>
      <c r="B7" s="47">
        <f aca="true" t="shared" si="0" ref="B7:K7">B8+B11</f>
        <v>49230</v>
      </c>
      <c r="C7" s="47">
        <f t="shared" si="0"/>
        <v>39327</v>
      </c>
      <c r="D7" s="47">
        <f t="shared" si="0"/>
        <v>59086</v>
      </c>
      <c r="E7" s="47">
        <f t="shared" si="0"/>
        <v>27569</v>
      </c>
      <c r="F7" s="47">
        <f t="shared" si="0"/>
        <v>41559</v>
      </c>
      <c r="G7" s="47">
        <f t="shared" si="0"/>
        <v>46803</v>
      </c>
      <c r="H7" s="47">
        <f t="shared" si="0"/>
        <v>55861</v>
      </c>
      <c r="I7" s="47">
        <f t="shared" si="0"/>
        <v>64107</v>
      </c>
      <c r="J7" s="47">
        <f t="shared" si="0"/>
        <v>13904</v>
      </c>
      <c r="K7" s="47">
        <f t="shared" si="0"/>
        <v>397446</v>
      </c>
      <c r="L7" s="46"/>
      <c r="M7"/>
      <c r="N7"/>
    </row>
    <row r="8" spans="1:14" ht="16.5" customHeight="1">
      <c r="A8" s="44" t="s">
        <v>36</v>
      </c>
      <c r="B8" s="45">
        <f aca="true" t="shared" si="1" ref="B8:J8">+B9+B10</f>
        <v>3602</v>
      </c>
      <c r="C8" s="45">
        <f t="shared" si="1"/>
        <v>3425</v>
      </c>
      <c r="D8" s="45">
        <f t="shared" si="1"/>
        <v>4577</v>
      </c>
      <c r="E8" s="45">
        <f t="shared" si="1"/>
        <v>2339</v>
      </c>
      <c r="F8" s="45">
        <f t="shared" si="1"/>
        <v>3016</v>
      </c>
      <c r="G8" s="45">
        <f t="shared" si="1"/>
        <v>2242</v>
      </c>
      <c r="H8" s="45">
        <f t="shared" si="1"/>
        <v>2157</v>
      </c>
      <c r="I8" s="45">
        <f t="shared" si="1"/>
        <v>3731</v>
      </c>
      <c r="J8" s="45">
        <f t="shared" si="1"/>
        <v>360</v>
      </c>
      <c r="K8" s="38">
        <f>SUM(B8:J8)</f>
        <v>25449</v>
      </c>
      <c r="L8"/>
      <c r="M8"/>
      <c r="N8"/>
    </row>
    <row r="9" spans="1:14" ht="16.5" customHeight="1">
      <c r="A9" s="22" t="s">
        <v>35</v>
      </c>
      <c r="B9" s="45">
        <v>3599</v>
      </c>
      <c r="C9" s="45">
        <v>3424</v>
      </c>
      <c r="D9" s="45">
        <v>4577</v>
      </c>
      <c r="E9" s="45">
        <v>2337</v>
      </c>
      <c r="F9" s="45">
        <v>3015</v>
      </c>
      <c r="G9" s="45">
        <v>2242</v>
      </c>
      <c r="H9" s="45">
        <v>2157</v>
      </c>
      <c r="I9" s="45">
        <v>3731</v>
      </c>
      <c r="J9" s="45">
        <v>360</v>
      </c>
      <c r="K9" s="38">
        <f>SUM(B9:J9)</f>
        <v>25442</v>
      </c>
      <c r="L9"/>
      <c r="M9"/>
      <c r="N9"/>
    </row>
    <row r="10" spans="1:14" ht="16.5" customHeight="1">
      <c r="A10" s="22" t="s">
        <v>34</v>
      </c>
      <c r="B10" s="45">
        <v>3</v>
      </c>
      <c r="C10" s="45">
        <v>1</v>
      </c>
      <c r="D10" s="45">
        <v>0</v>
      </c>
      <c r="E10" s="45">
        <v>2</v>
      </c>
      <c r="F10" s="45">
        <v>1</v>
      </c>
      <c r="G10" s="45">
        <v>0</v>
      </c>
      <c r="H10" s="45">
        <v>0</v>
      </c>
      <c r="I10" s="45">
        <v>0</v>
      </c>
      <c r="J10" s="45">
        <v>0</v>
      </c>
      <c r="K10" s="38">
        <f>SUM(B10:J10)</f>
        <v>7</v>
      </c>
      <c r="L10"/>
      <c r="M10"/>
      <c r="N10"/>
    </row>
    <row r="11" spans="1:14" ht="16.5" customHeight="1">
      <c r="A11" s="44" t="s">
        <v>33</v>
      </c>
      <c r="B11" s="43">
        <v>45628</v>
      </c>
      <c r="C11" s="43">
        <v>35902</v>
      </c>
      <c r="D11" s="43">
        <v>54509</v>
      </c>
      <c r="E11" s="43">
        <v>25230</v>
      </c>
      <c r="F11" s="43">
        <v>38543</v>
      </c>
      <c r="G11" s="43">
        <v>44561</v>
      </c>
      <c r="H11" s="43">
        <v>53704</v>
      </c>
      <c r="I11" s="43">
        <v>60376</v>
      </c>
      <c r="J11" s="43">
        <v>13544</v>
      </c>
      <c r="K11" s="38">
        <f>SUM(B11:J11)</f>
        <v>371997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32</v>
      </c>
      <c r="B13" s="42">
        <v>3.3566</v>
      </c>
      <c r="C13" s="42">
        <v>3.6846</v>
      </c>
      <c r="D13" s="42">
        <v>4.0815</v>
      </c>
      <c r="E13" s="42">
        <v>3.5534</v>
      </c>
      <c r="F13" s="42">
        <v>3.7578</v>
      </c>
      <c r="G13" s="42">
        <v>3.7995</v>
      </c>
      <c r="H13" s="42">
        <v>3.0287</v>
      </c>
      <c r="I13" s="42">
        <v>3.0573</v>
      </c>
      <c r="J13" s="42">
        <v>3.4639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31</v>
      </c>
      <c r="B15" s="39">
        <v>2.200312429309757</v>
      </c>
      <c r="C15" s="39">
        <v>2.481043863233265</v>
      </c>
      <c r="D15" s="39">
        <v>1.806787987036725</v>
      </c>
      <c r="E15" s="39">
        <v>2.457277951346314</v>
      </c>
      <c r="F15" s="39">
        <v>2.011870619006792</v>
      </c>
      <c r="G15" s="39">
        <v>1.901709586704201</v>
      </c>
      <c r="H15" s="39">
        <v>1.84036210370461</v>
      </c>
      <c r="I15" s="39">
        <v>2.041956349014051</v>
      </c>
      <c r="J15" s="39">
        <v>2.310578741312384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71</v>
      </c>
      <c r="B17" s="36">
        <f>B18+B19+B20+B21+B22+B23+B24</f>
        <v>377381.6500000001</v>
      </c>
      <c r="C17" s="36">
        <f aca="true" t="shared" si="2" ref="C17:J17">C18+C19+C20+C21+C22+C23+C24</f>
        <v>377771.46</v>
      </c>
      <c r="D17" s="36">
        <f t="shared" si="2"/>
        <v>446088.24</v>
      </c>
      <c r="E17" s="36">
        <f t="shared" si="2"/>
        <v>253977.46</v>
      </c>
      <c r="F17" s="36">
        <f t="shared" si="2"/>
        <v>326783.96</v>
      </c>
      <c r="G17" s="36">
        <f t="shared" si="2"/>
        <v>344656.44999999995</v>
      </c>
      <c r="H17" s="36">
        <f t="shared" si="2"/>
        <v>319360.07</v>
      </c>
      <c r="I17" s="36">
        <f t="shared" si="2"/>
        <v>425315.55</v>
      </c>
      <c r="J17" s="36">
        <f t="shared" si="2"/>
        <v>110512.77</v>
      </c>
      <c r="K17" s="36">
        <f aca="true" t="shared" si="3" ref="K17:K24">SUM(B17:J17)</f>
        <v>2981847.6099999994</v>
      </c>
      <c r="L17"/>
      <c r="M17"/>
      <c r="N17"/>
    </row>
    <row r="18" spans="1:14" ht="16.5" customHeight="1">
      <c r="A18" s="35" t="s">
        <v>30</v>
      </c>
      <c r="B18" s="30">
        <f aca="true" t="shared" si="4" ref="B18:J18">ROUND(B13*B7,2)</f>
        <v>165245.42</v>
      </c>
      <c r="C18" s="30">
        <f t="shared" si="4"/>
        <v>144904.26</v>
      </c>
      <c r="D18" s="30">
        <f t="shared" si="4"/>
        <v>241159.51</v>
      </c>
      <c r="E18" s="30">
        <f t="shared" si="4"/>
        <v>97963.68</v>
      </c>
      <c r="F18" s="30">
        <f t="shared" si="4"/>
        <v>156170.41</v>
      </c>
      <c r="G18" s="30">
        <f t="shared" si="4"/>
        <v>177828</v>
      </c>
      <c r="H18" s="30">
        <f t="shared" si="4"/>
        <v>169186.21</v>
      </c>
      <c r="I18" s="30">
        <f t="shared" si="4"/>
        <v>195994.33</v>
      </c>
      <c r="J18" s="30">
        <f t="shared" si="4"/>
        <v>48162.07</v>
      </c>
      <c r="K18" s="30">
        <f t="shared" si="3"/>
        <v>1396613.8900000004</v>
      </c>
      <c r="L18"/>
      <c r="M18"/>
      <c r="N18"/>
    </row>
    <row r="19" spans="1:14" ht="16.5" customHeight="1">
      <c r="A19" s="18" t="s">
        <v>29</v>
      </c>
      <c r="B19" s="30">
        <f aca="true" t="shared" si="5" ref="B19:J19">IF(B15&lt;&gt;0,ROUND((B15-1)*B18,2),0)</f>
        <v>198346.13</v>
      </c>
      <c r="C19" s="30">
        <f t="shared" si="5"/>
        <v>214609.57</v>
      </c>
      <c r="D19" s="30">
        <f t="shared" si="5"/>
        <v>194564.6</v>
      </c>
      <c r="E19" s="30">
        <f t="shared" si="5"/>
        <v>142760.31</v>
      </c>
      <c r="F19" s="30">
        <f t="shared" si="5"/>
        <v>158024.25</v>
      </c>
      <c r="G19" s="30">
        <f t="shared" si="5"/>
        <v>160349.21</v>
      </c>
      <c r="H19" s="30">
        <f t="shared" si="5"/>
        <v>142177.68</v>
      </c>
      <c r="I19" s="30">
        <f t="shared" si="5"/>
        <v>204217.54</v>
      </c>
      <c r="J19" s="30">
        <f t="shared" si="5"/>
        <v>63120.19</v>
      </c>
      <c r="K19" s="30">
        <f t="shared" si="3"/>
        <v>1478169.48</v>
      </c>
      <c r="L19"/>
      <c r="M19"/>
      <c r="N19"/>
    </row>
    <row r="20" spans="1:14" ht="16.5" customHeight="1">
      <c r="A20" s="18" t="s">
        <v>28</v>
      </c>
      <c r="B20" s="30">
        <v>13008.9</v>
      </c>
      <c r="C20" s="30">
        <v>15485.75</v>
      </c>
      <c r="D20" s="30">
        <v>10939.37</v>
      </c>
      <c r="E20" s="30">
        <v>11867.53</v>
      </c>
      <c r="F20" s="30">
        <v>11203.36</v>
      </c>
      <c r="G20" s="30">
        <v>6342.5</v>
      </c>
      <c r="H20" s="30">
        <v>13537.5</v>
      </c>
      <c r="I20" s="30">
        <v>22331.8</v>
      </c>
      <c r="J20" s="30">
        <v>5214.4</v>
      </c>
      <c r="K20" s="30">
        <f t="shared" si="3"/>
        <v>109931.11</v>
      </c>
      <c r="L20"/>
      <c r="M20"/>
      <c r="N20"/>
    </row>
    <row r="21" spans="1:14" ht="16.5" customHeight="1">
      <c r="A21" s="18" t="s">
        <v>27</v>
      </c>
      <c r="B21" s="30">
        <v>1385.94</v>
      </c>
      <c r="C21" s="34">
        <v>2771.88</v>
      </c>
      <c r="D21" s="34">
        <v>4157.82</v>
      </c>
      <c r="E21" s="30">
        <v>1385.94</v>
      </c>
      <c r="F21" s="30">
        <v>1385.94</v>
      </c>
      <c r="G21" s="34">
        <v>1385.94</v>
      </c>
      <c r="H21" s="34">
        <v>2771.88</v>
      </c>
      <c r="I21" s="34">
        <v>2771.88</v>
      </c>
      <c r="J21" s="34">
        <v>1385.94</v>
      </c>
      <c r="K21" s="30">
        <f t="shared" si="3"/>
        <v>19403.16</v>
      </c>
      <c r="L21"/>
      <c r="M21"/>
      <c r="N21"/>
    </row>
    <row r="22" spans="1:14" ht="16.5" customHeight="1">
      <c r="A22" s="18" t="s">
        <v>26</v>
      </c>
      <c r="B22" s="30">
        <v>0</v>
      </c>
      <c r="C22" s="30">
        <v>0</v>
      </c>
      <c r="D22" s="30">
        <v>-4733.06</v>
      </c>
      <c r="E22" s="30">
        <v>0</v>
      </c>
      <c r="F22" s="30">
        <v>0</v>
      </c>
      <c r="G22" s="30">
        <v>0</v>
      </c>
      <c r="H22" s="30">
        <v>-8313.2</v>
      </c>
      <c r="I22" s="30">
        <v>0</v>
      </c>
      <c r="J22" s="30">
        <v>-7369.83</v>
      </c>
      <c r="K22" s="30">
        <f t="shared" si="3"/>
        <v>-20416.090000000004</v>
      </c>
      <c r="L22"/>
      <c r="M22"/>
      <c r="N22"/>
    </row>
    <row r="23" spans="1:14" ht="16.5" customHeight="1">
      <c r="A23" s="18" t="s">
        <v>69</v>
      </c>
      <c r="B23" s="30">
        <v>-604.74</v>
      </c>
      <c r="C23" s="30">
        <v>0</v>
      </c>
      <c r="D23" s="30">
        <v>0</v>
      </c>
      <c r="E23" s="30">
        <v>0</v>
      </c>
      <c r="F23" s="30">
        <v>0</v>
      </c>
      <c r="G23" s="30">
        <v>-1249.2</v>
      </c>
      <c r="H23" s="30">
        <v>0</v>
      </c>
      <c r="I23" s="30">
        <v>0</v>
      </c>
      <c r="J23" s="30">
        <v>0</v>
      </c>
      <c r="K23" s="30">
        <f t="shared" si="3"/>
        <v>-1853.94</v>
      </c>
      <c r="L23"/>
      <c r="M23"/>
      <c r="N23"/>
    </row>
    <row r="24" spans="1:14" ht="16.5" customHeight="1">
      <c r="A24" s="18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3"/>
        <v>0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25</v>
      </c>
      <c r="B27" s="30">
        <f aca="true" t="shared" si="6" ref="B27:J27">+B28+B33+B45</f>
        <v>-15835.6</v>
      </c>
      <c r="C27" s="30">
        <f t="shared" si="6"/>
        <v>-15065.6</v>
      </c>
      <c r="D27" s="30">
        <f t="shared" si="6"/>
        <v>-39251.96</v>
      </c>
      <c r="E27" s="30">
        <f t="shared" si="6"/>
        <v>-10282.8</v>
      </c>
      <c r="F27" s="30">
        <f t="shared" si="6"/>
        <v>-13266</v>
      </c>
      <c r="G27" s="30">
        <f t="shared" si="6"/>
        <v>-9864.8</v>
      </c>
      <c r="H27" s="30">
        <f t="shared" si="6"/>
        <v>-9490.8</v>
      </c>
      <c r="I27" s="30">
        <f t="shared" si="6"/>
        <v>-16416.4</v>
      </c>
      <c r="J27" s="30">
        <f t="shared" si="6"/>
        <v>-7117.16</v>
      </c>
      <c r="K27" s="30">
        <f aca="true" t="shared" si="7" ref="K27:K35">SUM(B27:J27)</f>
        <v>-136591.12000000002</v>
      </c>
      <c r="L27"/>
      <c r="M27"/>
      <c r="N27"/>
    </row>
    <row r="28" spans="1:14" ht="16.5" customHeight="1">
      <c r="A28" s="18" t="s">
        <v>24</v>
      </c>
      <c r="B28" s="30">
        <f aca="true" t="shared" si="8" ref="B28:J28">B29+B30+B31+B32</f>
        <v>-15835.6</v>
      </c>
      <c r="C28" s="30">
        <f t="shared" si="8"/>
        <v>-15065.6</v>
      </c>
      <c r="D28" s="30">
        <f t="shared" si="8"/>
        <v>-20138.8</v>
      </c>
      <c r="E28" s="30">
        <f t="shared" si="8"/>
        <v>-10282.8</v>
      </c>
      <c r="F28" s="30">
        <f t="shared" si="8"/>
        <v>-13266</v>
      </c>
      <c r="G28" s="30">
        <f t="shared" si="8"/>
        <v>-9864.8</v>
      </c>
      <c r="H28" s="30">
        <f t="shared" si="8"/>
        <v>-9490.8</v>
      </c>
      <c r="I28" s="30">
        <f t="shared" si="8"/>
        <v>-16416.4</v>
      </c>
      <c r="J28" s="30">
        <f t="shared" si="8"/>
        <v>-1584</v>
      </c>
      <c r="K28" s="30">
        <f t="shared" si="7"/>
        <v>-111944.80000000002</v>
      </c>
      <c r="L28"/>
      <c r="M28"/>
      <c r="N28"/>
    </row>
    <row r="29" spans="1:14" s="23" customFormat="1" ht="16.5" customHeight="1">
      <c r="A29" s="29" t="s">
        <v>59</v>
      </c>
      <c r="B29" s="30">
        <f>-ROUND((B9)*$E$3,2)</f>
        <v>-15835.6</v>
      </c>
      <c r="C29" s="30">
        <f aca="true" t="shared" si="9" ref="C29:J29">-ROUND((C9)*$E$3,2)</f>
        <v>-15065.6</v>
      </c>
      <c r="D29" s="30">
        <f t="shared" si="9"/>
        <v>-20138.8</v>
      </c>
      <c r="E29" s="30">
        <f t="shared" si="9"/>
        <v>-10282.8</v>
      </c>
      <c r="F29" s="30">
        <f t="shared" si="9"/>
        <v>-13266</v>
      </c>
      <c r="G29" s="30">
        <f t="shared" si="9"/>
        <v>-9864.8</v>
      </c>
      <c r="H29" s="30">
        <f t="shared" si="9"/>
        <v>-9490.8</v>
      </c>
      <c r="I29" s="30">
        <f t="shared" si="9"/>
        <v>-16416.4</v>
      </c>
      <c r="J29" s="30">
        <f t="shared" si="9"/>
        <v>-1584</v>
      </c>
      <c r="K29" s="30">
        <f t="shared" si="7"/>
        <v>-111944.80000000002</v>
      </c>
      <c r="L29" s="28"/>
      <c r="M29"/>
      <c r="N29"/>
    </row>
    <row r="30" spans="1:14" ht="16.5" customHeight="1">
      <c r="A30" s="25" t="s">
        <v>23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22</v>
      </c>
      <c r="B31" s="30">
        <v>0</v>
      </c>
      <c r="C31" s="30">
        <v>0</v>
      </c>
      <c r="D31" s="30">
        <v>0</v>
      </c>
      <c r="E31" s="30">
        <v>0</v>
      </c>
      <c r="F31" s="26">
        <v>0</v>
      </c>
      <c r="G31" s="30">
        <v>0</v>
      </c>
      <c r="H31" s="30">
        <v>0</v>
      </c>
      <c r="I31" s="30">
        <v>0</v>
      </c>
      <c r="J31" s="30">
        <v>0</v>
      </c>
      <c r="K31" s="30">
        <f t="shared" si="7"/>
        <v>0</v>
      </c>
      <c r="L31"/>
      <c r="M31"/>
      <c r="N31"/>
    </row>
    <row r="32" spans="1:14" ht="16.5" customHeight="1">
      <c r="A32" s="25" t="s">
        <v>21</v>
      </c>
      <c r="B32" s="30">
        <v>0</v>
      </c>
      <c r="C32" s="30">
        <v>0</v>
      </c>
      <c r="D32" s="30">
        <v>0</v>
      </c>
      <c r="E32" s="30">
        <v>0</v>
      </c>
      <c r="F32" s="26">
        <v>0</v>
      </c>
      <c r="G32" s="30">
        <v>0</v>
      </c>
      <c r="H32" s="30">
        <v>0</v>
      </c>
      <c r="I32" s="30">
        <v>0</v>
      </c>
      <c r="J32" s="30">
        <v>0</v>
      </c>
      <c r="K32" s="30">
        <f t="shared" si="7"/>
        <v>0</v>
      </c>
      <c r="L32"/>
      <c r="M32"/>
      <c r="N32"/>
    </row>
    <row r="33" spans="1:14" s="23" customFormat="1" ht="16.5" customHeight="1">
      <c r="A33" s="18" t="s">
        <v>20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-19113.16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-5533.16</v>
      </c>
      <c r="K33" s="30">
        <f t="shared" si="7"/>
        <v>-24646.32</v>
      </c>
      <c r="L33"/>
      <c r="M33"/>
      <c r="N33"/>
    </row>
    <row r="34" spans="1:14" ht="16.5" customHeight="1">
      <c r="A34" s="25" t="s">
        <v>19</v>
      </c>
      <c r="B34" s="17">
        <v>0</v>
      </c>
      <c r="C34" s="17">
        <v>0</v>
      </c>
      <c r="D34" s="27">
        <v>-19113.16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-5533.16</v>
      </c>
      <c r="K34" s="30">
        <f t="shared" si="7"/>
        <v>-24646.32</v>
      </c>
      <c r="L34"/>
      <c r="M34"/>
      <c r="N34"/>
    </row>
    <row r="35" spans="1:14" ht="16.5" customHeight="1">
      <c r="A35" s="25" t="s">
        <v>18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17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16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15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14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13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4"/>
      <c r="M41"/>
      <c r="N41"/>
    </row>
    <row r="42" spans="1:14" s="23" customFormat="1" ht="16.5" customHeight="1">
      <c r="A42" s="25" t="s">
        <v>11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0</v>
      </c>
      <c r="L42" s="24"/>
      <c r="M42"/>
      <c r="N42"/>
    </row>
    <row r="43" spans="1:14" s="23" customFormat="1" ht="16.5" customHeight="1">
      <c r="A43" s="25" t="s">
        <v>10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361546.0500000001</v>
      </c>
      <c r="C47" s="27">
        <f aca="true" t="shared" si="11" ref="C47:J47">IF(C17+C27+C48&lt;0,0,C17+C27+C48)</f>
        <v>362705.86000000004</v>
      </c>
      <c r="D47" s="27">
        <f t="shared" si="11"/>
        <v>406836.27999999997</v>
      </c>
      <c r="E47" s="27">
        <f t="shared" si="11"/>
        <v>243694.66</v>
      </c>
      <c r="F47" s="27">
        <f t="shared" si="11"/>
        <v>313517.96</v>
      </c>
      <c r="G47" s="27">
        <f t="shared" si="11"/>
        <v>334791.64999999997</v>
      </c>
      <c r="H47" s="27">
        <f t="shared" si="11"/>
        <v>309869.27</v>
      </c>
      <c r="I47" s="27">
        <f t="shared" si="11"/>
        <v>408899.14999999997</v>
      </c>
      <c r="J47" s="27">
        <f t="shared" si="11"/>
        <v>103395.61</v>
      </c>
      <c r="K47" s="20">
        <f>SUM(B47:J47)</f>
        <v>2845256.4899999998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361546.05000000005</v>
      </c>
      <c r="C53" s="10">
        <f t="shared" si="13"/>
        <v>362705.87</v>
      </c>
      <c r="D53" s="10">
        <f t="shared" si="13"/>
        <v>406836.28</v>
      </c>
      <c r="E53" s="10">
        <f t="shared" si="13"/>
        <v>243694.67</v>
      </c>
      <c r="F53" s="10">
        <f t="shared" si="13"/>
        <v>313517.96</v>
      </c>
      <c r="G53" s="10">
        <f t="shared" si="13"/>
        <v>334791.65</v>
      </c>
      <c r="H53" s="10">
        <f t="shared" si="13"/>
        <v>309869.27</v>
      </c>
      <c r="I53" s="10">
        <f>SUM(I54:I66)</f>
        <v>408899.15</v>
      </c>
      <c r="J53" s="10">
        <f t="shared" si="13"/>
        <v>103395.59</v>
      </c>
      <c r="K53" s="5">
        <f>SUM(K54:K66)</f>
        <v>2845256.49</v>
      </c>
      <c r="L53" s="9"/>
    </row>
    <row r="54" spans="1:11" ht="16.5" customHeight="1">
      <c r="A54" s="7" t="s">
        <v>60</v>
      </c>
      <c r="B54" s="8">
        <v>316027.4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316027.4</v>
      </c>
    </row>
    <row r="55" spans="1:11" ht="16.5" customHeight="1">
      <c r="A55" s="7" t="s">
        <v>61</v>
      </c>
      <c r="B55" s="8">
        <v>45518.65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45518.65</v>
      </c>
    </row>
    <row r="56" spans="1:11" ht="16.5" customHeight="1">
      <c r="A56" s="7" t="s">
        <v>4</v>
      </c>
      <c r="B56" s="6">
        <v>0</v>
      </c>
      <c r="C56" s="8">
        <v>362705.87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362705.87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406836.28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406836.28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243694.67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243694.67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313517.96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313517.96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334791.65</v>
      </c>
      <c r="H60" s="6">
        <v>0</v>
      </c>
      <c r="I60" s="6">
        <v>0</v>
      </c>
      <c r="J60" s="6">
        <v>0</v>
      </c>
      <c r="K60" s="5">
        <f t="shared" si="14"/>
        <v>334791.65</v>
      </c>
    </row>
    <row r="61" spans="1:11" ht="16.5" customHeight="1">
      <c r="A61" s="7" t="s">
        <v>53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309869.27</v>
      </c>
      <c r="I61" s="6">
        <v>0</v>
      </c>
      <c r="J61" s="6">
        <v>0</v>
      </c>
      <c r="K61" s="5">
        <f t="shared" si="14"/>
        <v>309869.27</v>
      </c>
    </row>
    <row r="62" spans="1:11" ht="16.5" customHeight="1">
      <c r="A62" s="7" t="s">
        <v>54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138780.37</v>
      </c>
      <c r="J63" s="6">
        <v>0</v>
      </c>
      <c r="K63" s="5">
        <f t="shared" si="14"/>
        <v>138780.37</v>
      </c>
    </row>
    <row r="64" spans="1:11" ht="16.5" customHeight="1">
      <c r="A64" s="7" t="s">
        <v>56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270118.78</v>
      </c>
      <c r="J64" s="6">
        <v>0</v>
      </c>
      <c r="K64" s="5">
        <f t="shared" si="14"/>
        <v>270118.78</v>
      </c>
    </row>
    <row r="65" spans="1:11" ht="16.5" customHeight="1">
      <c r="A65" s="7" t="s">
        <v>57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103395.59</v>
      </c>
      <c r="K65" s="5">
        <f t="shared" si="14"/>
        <v>103395.59</v>
      </c>
    </row>
    <row r="66" spans="1:11" ht="18" customHeight="1">
      <c r="A66" s="4" t="s">
        <v>68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/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2021-04-08T20:46:20Z</dcterms:modified>
  <cp:category/>
  <cp:version/>
  <cp:contentType/>
  <cp:contentStatus/>
</cp:coreProperties>
</file>