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<sst xmlns="http://schemas.openxmlformats.org/spreadsheetml/2006/main" count="79" uniqueCount="76">
  <si>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</si>
  <si>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</si>
  <si>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</si>
  <si>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</si>
  <si>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</si>
  <si>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</si>
  <si>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</si>
  <si>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</si>
  <si>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</si>
  <si>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</si>
  <si>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</si>
  <si>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</si>
  <si>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</si>
  <si>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</si>
  <si>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</si>
  <si>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</si>
  <si>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</si>
  <si>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</si>
  <si>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</si>
  <si>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</si>
  <si>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</si>
  <si>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</si>
  <si>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</si>
  <si>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</si>
  <si>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</si>
  <si>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</si>
  <si>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</si>
  <si>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</si>
  <si>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</si>
  <si>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</si>
  <si>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</si>
  <si>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</si>
  <si>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</si>
  <si>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</si>
  <si>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</si>
  <si>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</si>
  <si>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</si>
  <si>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</si>
  <si>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</si>
  <si>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</si>
  <si>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</si>
  <si>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</si>
  <si>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</si>
  <si>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</si>
  <si>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</si>
  <si>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</si>
  <si>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</si>
  <si>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</si>
  <si>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</si>
  <si>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</si>
  <si>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</si>
  <si>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</si>
  <si>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</si>
  <si>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</si>
  <si>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</si>
  <si>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</si>
  <si>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</si>
  <si>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</si>
  <si>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</si>
  <si>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</si>
  <si>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</si>
  <si>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</si>
  <si>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</si>
  <si>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</si>
  <si>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</si>
  <si>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</si>
  <si>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</si>
  <si>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</si>
  <si>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</si>
  <si>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</si>
  <si>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</si>
  <si>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</si>
  <si>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</si>
  <si>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</si>
  <si>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</si>
  <si>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28/09/20 - VENCIMENTO 05/10/20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</si>
</sst>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265264</v>
      </c>
      <c r="C7" s="9">
        <f t="shared" si="0"/>
        <v>180922</v>
      </c>
      <c r="D7" s="9">
        <f t="shared" si="0"/>
        <v>205108</v>
      </c>
      <c r="E7" s="9">
        <f t="shared" si="0"/>
        <v>43368</v>
      </c>
      <c r="F7" s="9">
        <f t="shared" si="0"/>
        <v>141983</v>
      </c>
      <c r="G7" s="9">
        <f t="shared" si="0"/>
        <v>233972</v>
      </c>
      <c r="H7" s="9">
        <f t="shared" si="0"/>
        <v>37726</v>
      </c>
      <c r="I7" s="9">
        <f t="shared" si="0"/>
        <v>176236</v>
      </c>
      <c r="J7" s="9">
        <f t="shared" si="0"/>
        <v>171246</v>
      </c>
      <c r="K7" s="9">
        <f t="shared" si="0"/>
        <v>240617</v>
      </c>
      <c r="L7" s="9">
        <f t="shared" si="0"/>
        <v>180963</v>
      </c>
      <c r="M7" s="9">
        <f t="shared" si="0"/>
        <v>80601</v>
      </c>
      <c r="N7" s="9">
        <f t="shared" si="0"/>
        <v>53648</v>
      </c>
      <c r="O7" s="9">
        <f t="shared" si="0"/>
        <v>2011654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13381</v>
      </c>
      <c r="C8" s="11">
        <f t="shared" si="1"/>
        <v>11330</v>
      </c>
      <c r="D8" s="11">
        <f t="shared" si="1"/>
        <v>9863</v>
      </c>
      <c r="E8" s="11">
        <f t="shared" si="1"/>
        <v>1750</v>
      </c>
      <c r="F8" s="11">
        <f t="shared" si="1"/>
        <v>6785</v>
      </c>
      <c r="G8" s="11">
        <f t="shared" si="1"/>
        <v>11399</v>
      </c>
      <c r="H8" s="11">
        <f t="shared" si="1"/>
        <v>2282</v>
      </c>
      <c r="I8" s="11">
        <f t="shared" si="1"/>
        <v>11195</v>
      </c>
      <c r="J8" s="11">
        <f t="shared" si="1"/>
        <v>9604</v>
      </c>
      <c r="K8" s="11">
        <f t="shared" si="1"/>
        <v>8700</v>
      </c>
      <c r="L8" s="11">
        <f t="shared" si="1"/>
        <v>7265</v>
      </c>
      <c r="M8" s="11">
        <f t="shared" si="1"/>
        <v>3663</v>
      </c>
      <c r="N8" s="11">
        <f t="shared" si="1"/>
        <v>3232</v>
      </c>
      <c r="O8" s="11">
        <f t="shared" si="1"/>
        <v>100449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13381</v>
      </c>
      <c r="C9" s="11">
        <v>11330</v>
      </c>
      <c r="D9" s="11">
        <v>9863</v>
      </c>
      <c r="E9" s="11">
        <v>1750</v>
      </c>
      <c r="F9" s="11">
        <v>6785</v>
      </c>
      <c r="G9" s="11">
        <v>11399</v>
      </c>
      <c r="H9" s="11">
        <v>2282</v>
      </c>
      <c r="I9" s="11">
        <v>11195</v>
      </c>
      <c r="J9" s="11">
        <v>9604</v>
      </c>
      <c r="K9" s="11">
        <v>8696</v>
      </c>
      <c r="L9" s="11">
        <v>7265</v>
      </c>
      <c r="M9" s="11">
        <v>3658</v>
      </c>
      <c r="N9" s="11">
        <v>3232</v>
      </c>
      <c r="O9" s="11">
        <f>SUM(B9:N9)</f>
        <v>100440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4</v>
      </c>
      <c r="L10" s="13">
        <v>0</v>
      </c>
      <c r="M10" s="13">
        <v>5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251883</v>
      </c>
      <c r="C11" s="13">
        <v>169592</v>
      </c>
      <c r="D11" s="13">
        <v>195245</v>
      </c>
      <c r="E11" s="13">
        <v>41618</v>
      </c>
      <c r="F11" s="13">
        <v>135198</v>
      </c>
      <c r="G11" s="13">
        <v>222573</v>
      </c>
      <c r="H11" s="13">
        <v>35444</v>
      </c>
      <c r="I11" s="13">
        <v>165041</v>
      </c>
      <c r="J11" s="13">
        <v>161642</v>
      </c>
      <c r="K11" s="13">
        <v>231917</v>
      </c>
      <c r="L11" s="13">
        <v>173698</v>
      </c>
      <c r="M11" s="13">
        <v>76938</v>
      </c>
      <c r="N11" s="13">
        <v>50416</v>
      </c>
      <c r="O11" s="11">
        <f>SUM(B11:N11)</f>
        <v>1911205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1.614248678812457</v>
      </c>
      <c r="C15" s="19">
        <v>1.734755358949201</v>
      </c>
      <c r="D15" s="19">
        <v>1.437530657081971</v>
      </c>
      <c r="E15" s="19">
        <v>1.208326251919499</v>
      </c>
      <c r="F15" s="19">
        <v>2.105110471103137</v>
      </c>
      <c r="G15" s="19">
        <v>2.069899666433898</v>
      </c>
      <c r="H15" s="19">
        <v>1.941729330588866</v>
      </c>
      <c r="I15" s="19">
        <v>1.735262625138339</v>
      </c>
      <c r="J15" s="19">
        <v>1.742908140556432</v>
      </c>
      <c r="K15" s="19">
        <v>1.58177263132921</v>
      </c>
      <c r="L15" s="19">
        <v>1.671471972980216</v>
      </c>
      <c r="M15" s="19">
        <v>1.721805633312929</v>
      </c>
      <c r="N15" s="19">
        <v>1.679148046293899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985413.1599999999</v>
      </c>
      <c r="C17" s="24">
        <f aca="true" t="shared" si="2" ref="C17:N17">C18+C19+C20+C21+C22+C23+C24+C25</f>
        <v>755016.47</v>
      </c>
      <c r="D17" s="24">
        <f t="shared" si="2"/>
        <v>603484.5700000001</v>
      </c>
      <c r="E17" s="24">
        <f t="shared" si="2"/>
        <v>185712.91</v>
      </c>
      <c r="F17" s="24">
        <f t="shared" si="2"/>
        <v>699547.7899999999</v>
      </c>
      <c r="G17" s="24">
        <f t="shared" si="2"/>
        <v>936611.3999999999</v>
      </c>
      <c r="H17" s="24">
        <f t="shared" si="2"/>
        <v>183521.51</v>
      </c>
      <c r="I17" s="24">
        <f t="shared" si="2"/>
        <v>719688.8900000001</v>
      </c>
      <c r="J17" s="24">
        <f t="shared" si="2"/>
        <v>700401.77</v>
      </c>
      <c r="K17" s="24">
        <f t="shared" si="2"/>
        <v>862290.6399999999</v>
      </c>
      <c r="L17" s="24">
        <f t="shared" si="2"/>
        <v>782035.53</v>
      </c>
      <c r="M17" s="24">
        <f t="shared" si="2"/>
        <v>416207.18999999994</v>
      </c>
      <c r="N17" s="24">
        <f t="shared" si="2"/>
        <v>237683.39999999997</v>
      </c>
      <c r="O17" s="24">
        <f>O18+O19+O20+O21+O22+O23+O24+O25</f>
        <v>8067615.23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592652.83</v>
      </c>
      <c r="C18" s="30">
        <f t="shared" si="3"/>
        <v>417477.52</v>
      </c>
      <c r="D18" s="30">
        <f t="shared" si="3"/>
        <v>414974.51</v>
      </c>
      <c r="E18" s="30">
        <f t="shared" si="3"/>
        <v>150100.98</v>
      </c>
      <c r="F18" s="30">
        <f t="shared" si="3"/>
        <v>332836.55</v>
      </c>
      <c r="G18" s="30">
        <f t="shared" si="3"/>
        <v>450887.44</v>
      </c>
      <c r="H18" s="30">
        <f t="shared" si="3"/>
        <v>97480.21</v>
      </c>
      <c r="I18" s="30">
        <f t="shared" si="3"/>
        <v>403439.45</v>
      </c>
      <c r="J18" s="30">
        <f t="shared" si="3"/>
        <v>394567.91</v>
      </c>
      <c r="K18" s="30">
        <f t="shared" si="3"/>
        <v>524400.69</v>
      </c>
      <c r="L18" s="30">
        <f t="shared" si="3"/>
        <v>448860.63</v>
      </c>
      <c r="M18" s="30">
        <f t="shared" si="3"/>
        <v>230962.17</v>
      </c>
      <c r="N18" s="30">
        <f t="shared" si="3"/>
        <v>138926.86</v>
      </c>
      <c r="O18" s="30">
        <f aca="true" t="shared" si="4" ref="O18:O25">SUM(B18:N18)</f>
        <v>4597567.750000001</v>
      </c>
    </row>
    <row r="19" spans="1:23" ht="18.75" customHeight="1">
      <c r="A19" s="26" t="s">
        <v>35</v>
      </c>
      <c r="B19" s="30">
        <f>IF(B15&lt;&gt;0,ROUND((B15-1)*B18,2),0)</f>
        <v>364036.22</v>
      </c>
      <c r="C19" s="30">
        <f aca="true" t="shared" si="5" ref="C19:N19">IF(C15&lt;&gt;0,ROUND((C15-1)*C18,2),0)</f>
        <v>306743.85</v>
      </c>
      <c r="D19" s="30">
        <f t="shared" si="5"/>
        <v>181564.07</v>
      </c>
      <c r="E19" s="30">
        <f t="shared" si="5"/>
        <v>31269.97</v>
      </c>
      <c r="F19" s="30">
        <f t="shared" si="5"/>
        <v>367821.16</v>
      </c>
      <c r="G19" s="30">
        <f t="shared" si="5"/>
        <v>482404.32</v>
      </c>
      <c r="H19" s="30">
        <f t="shared" si="5"/>
        <v>91799.97</v>
      </c>
      <c r="I19" s="30">
        <f t="shared" si="5"/>
        <v>296633.95</v>
      </c>
      <c r="J19" s="30">
        <f t="shared" si="5"/>
        <v>293127.71</v>
      </c>
      <c r="K19" s="30">
        <f t="shared" si="5"/>
        <v>305081.97</v>
      </c>
      <c r="L19" s="30">
        <f t="shared" si="5"/>
        <v>301397.33</v>
      </c>
      <c r="M19" s="30">
        <f t="shared" si="5"/>
        <v>166709.8</v>
      </c>
      <c r="N19" s="30">
        <f t="shared" si="5"/>
        <v>94351.91</v>
      </c>
      <c r="O19" s="30">
        <f t="shared" si="4"/>
        <v>3282942.2299999995</v>
      </c>
      <c r="W19" s="62"/>
    </row>
    <row r="20" spans="1:15" ht="18.75" customHeight="1">
      <c r="A20" s="26" t="s">
        <v>36</v>
      </c>
      <c r="B20" s="30">
        <v>34621.01</v>
      </c>
      <c r="C20" s="30">
        <v>24518.79</v>
      </c>
      <c r="D20" s="30">
        <v>10913.37</v>
      </c>
      <c r="E20" s="30">
        <v>5924.72</v>
      </c>
      <c r="F20" s="30">
        <v>14818.98</v>
      </c>
      <c r="G20" s="30">
        <v>22844.59</v>
      </c>
      <c r="H20" s="30">
        <v>3214.04</v>
      </c>
      <c r="I20" s="30">
        <v>14347.54</v>
      </c>
      <c r="J20" s="30">
        <v>22178</v>
      </c>
      <c r="K20" s="30">
        <v>33308.93</v>
      </c>
      <c r="L20" s="30">
        <v>30163.46</v>
      </c>
      <c r="M20" s="30">
        <v>11642.44</v>
      </c>
      <c r="N20" s="30">
        <v>6673.42</v>
      </c>
      <c r="O20" s="30">
        <f t="shared" si="4"/>
        <v>235169.28999999998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15047.89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-388.15</v>
      </c>
      <c r="D23" s="30">
        <v>-3795.36</v>
      </c>
      <c r="E23" s="30">
        <v>0</v>
      </c>
      <c r="F23" s="30">
        <v>-321.88</v>
      </c>
      <c r="G23" s="30">
        <v>-1215.62</v>
      </c>
      <c r="H23" s="30">
        <v>-1683.4</v>
      </c>
      <c r="I23" s="30">
        <v>-472.2</v>
      </c>
      <c r="J23" s="30">
        <v>-1515.63</v>
      </c>
      <c r="K23" s="30">
        <v>0</v>
      </c>
      <c r="L23" s="30">
        <v>-1098.58</v>
      </c>
      <c r="M23" s="30">
        <v>-423.78</v>
      </c>
      <c r="N23" s="30">
        <v>-135.66</v>
      </c>
      <c r="O23" s="30">
        <f t="shared" si="4"/>
        <v>-11050.26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-45190.5</v>
      </c>
      <c r="C24" s="30">
        <v>-32961.24</v>
      </c>
      <c r="D24" s="30">
        <v>-27213</v>
      </c>
      <c r="E24" s="30">
        <v>-8427.6</v>
      </c>
      <c r="F24" s="30">
        <v>-31544.79</v>
      </c>
      <c r="G24" s="30">
        <v>-40129.4</v>
      </c>
      <c r="H24" s="30">
        <v>-7289.31</v>
      </c>
      <c r="I24" s="30">
        <v>-30795.39</v>
      </c>
      <c r="J24" s="30">
        <v>-31385.85</v>
      </c>
      <c r="K24" s="30">
        <v>-37681.52</v>
      </c>
      <c r="L24" s="30">
        <v>-34389.36</v>
      </c>
      <c r="M24" s="30">
        <v>-18148.13</v>
      </c>
      <c r="N24" s="30">
        <v>-10694.7</v>
      </c>
      <c r="O24" s="30">
        <f t="shared" si="4"/>
        <v>-355850.79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25672.99</v>
      </c>
      <c r="E25" s="30">
        <v>6844.84</v>
      </c>
      <c r="F25" s="30">
        <v>14569.78</v>
      </c>
      <c r="G25" s="30">
        <v>20452.08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303789.12000000005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-58876.4</v>
      </c>
      <c r="C27" s="30">
        <f>+C28+C30+C41+C42+C45-C46</f>
        <v>-49852</v>
      </c>
      <c r="D27" s="30">
        <f t="shared" si="6"/>
        <v>-43397.2</v>
      </c>
      <c r="E27" s="30">
        <f t="shared" si="6"/>
        <v>-7700</v>
      </c>
      <c r="F27" s="30">
        <f t="shared" si="6"/>
        <v>-29854</v>
      </c>
      <c r="G27" s="30">
        <f t="shared" si="6"/>
        <v>-50155.6</v>
      </c>
      <c r="H27" s="30">
        <f t="shared" si="6"/>
        <v>-10040.8</v>
      </c>
      <c r="I27" s="30">
        <f t="shared" si="6"/>
        <v>-49258</v>
      </c>
      <c r="J27" s="30">
        <f t="shared" si="6"/>
        <v>-42257.6</v>
      </c>
      <c r="K27" s="30">
        <f t="shared" si="6"/>
        <v>-38262.4</v>
      </c>
      <c r="L27" s="30">
        <f t="shared" si="6"/>
        <v>-31966</v>
      </c>
      <c r="M27" s="30">
        <f t="shared" si="6"/>
        <v>-16095.2</v>
      </c>
      <c r="N27" s="30">
        <f t="shared" si="6"/>
        <v>-14220.8</v>
      </c>
      <c r="O27" s="30">
        <f t="shared" si="6"/>
        <v>-441936</v>
      </c>
    </row>
    <row r="28" spans="1:15" ht="18.75" customHeight="1">
      <c r="A28" s="26" t="s">
        <v>40</v>
      </c>
      <c r="B28" s="31">
        <f>+B29</f>
        <v>-58876.4</v>
      </c>
      <c r="C28" s="31">
        <f>+C29</f>
        <v>-49852</v>
      </c>
      <c r="D28" s="31">
        <f aca="true" t="shared" si="7" ref="D28:O28">+D29</f>
        <v>-43397.2</v>
      </c>
      <c r="E28" s="31">
        <f t="shared" si="7"/>
        <v>-7700</v>
      </c>
      <c r="F28" s="31">
        <f t="shared" si="7"/>
        <v>-29854</v>
      </c>
      <c r="G28" s="31">
        <f t="shared" si="7"/>
        <v>-50155.6</v>
      </c>
      <c r="H28" s="31">
        <f t="shared" si="7"/>
        <v>-10040.8</v>
      </c>
      <c r="I28" s="31">
        <f t="shared" si="7"/>
        <v>-49258</v>
      </c>
      <c r="J28" s="31">
        <f t="shared" si="7"/>
        <v>-42257.6</v>
      </c>
      <c r="K28" s="31">
        <f t="shared" si="7"/>
        <v>-38262.4</v>
      </c>
      <c r="L28" s="31">
        <f t="shared" si="7"/>
        <v>-31966</v>
      </c>
      <c r="M28" s="31">
        <f t="shared" si="7"/>
        <v>-16095.2</v>
      </c>
      <c r="N28" s="31">
        <f t="shared" si="7"/>
        <v>-14220.8</v>
      </c>
      <c r="O28" s="31">
        <f t="shared" si="7"/>
        <v>-441936</v>
      </c>
    </row>
    <row r="29" spans="1:26" ht="18.75" customHeight="1">
      <c r="A29" s="27" t="s">
        <v>41</v>
      </c>
      <c r="B29" s="16">
        <f>ROUND((-B9)*$G$3,2)</f>
        <v>-58876.4</v>
      </c>
      <c r="C29" s="16">
        <f aca="true" t="shared" si="8" ref="C29:N29">ROUND((-C9)*$G$3,2)</f>
        <v>-49852</v>
      </c>
      <c r="D29" s="16">
        <f t="shared" si="8"/>
        <v>-43397.2</v>
      </c>
      <c r="E29" s="16">
        <f t="shared" si="8"/>
        <v>-7700</v>
      </c>
      <c r="F29" s="16">
        <f t="shared" si="8"/>
        <v>-29854</v>
      </c>
      <c r="G29" s="16">
        <f t="shared" si="8"/>
        <v>-50155.6</v>
      </c>
      <c r="H29" s="16">
        <f t="shared" si="8"/>
        <v>-10040.8</v>
      </c>
      <c r="I29" s="16">
        <f t="shared" si="8"/>
        <v>-49258</v>
      </c>
      <c r="J29" s="16">
        <f t="shared" si="8"/>
        <v>-42257.6</v>
      </c>
      <c r="K29" s="16">
        <f t="shared" si="8"/>
        <v>-38262.4</v>
      </c>
      <c r="L29" s="16">
        <f t="shared" si="8"/>
        <v>-31966</v>
      </c>
      <c r="M29" s="16">
        <f t="shared" si="8"/>
        <v>-16095.2</v>
      </c>
      <c r="N29" s="16">
        <f t="shared" si="8"/>
        <v>-14220.8</v>
      </c>
      <c r="O29" s="32">
        <f aca="true" t="shared" si="9" ref="O29:O46">SUM(B29:N29)</f>
        <v>-441936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926536.7599999999</v>
      </c>
      <c r="C44" s="36">
        <f t="shared" si="11"/>
        <v>705164.47</v>
      </c>
      <c r="D44" s="36">
        <f t="shared" si="11"/>
        <v>560087.3700000001</v>
      </c>
      <c r="E44" s="36">
        <f t="shared" si="11"/>
        <v>178012.91</v>
      </c>
      <c r="F44" s="36">
        <f t="shared" si="11"/>
        <v>669693.7899999999</v>
      </c>
      <c r="G44" s="36">
        <f t="shared" si="11"/>
        <v>886455.7999999999</v>
      </c>
      <c r="H44" s="36">
        <f t="shared" si="11"/>
        <v>173480.71000000002</v>
      </c>
      <c r="I44" s="36">
        <f t="shared" si="11"/>
        <v>670430.8900000001</v>
      </c>
      <c r="J44" s="36">
        <f t="shared" si="11"/>
        <v>658144.17</v>
      </c>
      <c r="K44" s="36">
        <f t="shared" si="11"/>
        <v>824028.2399999999</v>
      </c>
      <c r="L44" s="36">
        <f t="shared" si="11"/>
        <v>750069.53</v>
      </c>
      <c r="M44" s="36">
        <f t="shared" si="11"/>
        <v>400111.98999999993</v>
      </c>
      <c r="N44" s="36">
        <f t="shared" si="11"/>
        <v>223462.59999999998</v>
      </c>
      <c r="O44" s="36">
        <f>SUM(B44:N44)</f>
        <v>7625679.23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926536.75</v>
      </c>
      <c r="C50" s="51">
        <f t="shared" si="12"/>
        <v>705164.46</v>
      </c>
      <c r="D50" s="51">
        <f t="shared" si="12"/>
        <v>560087.36</v>
      </c>
      <c r="E50" s="51">
        <f t="shared" si="12"/>
        <v>178012.92</v>
      </c>
      <c r="F50" s="51">
        <f t="shared" si="12"/>
        <v>669693.78</v>
      </c>
      <c r="G50" s="51">
        <f t="shared" si="12"/>
        <v>886455.8</v>
      </c>
      <c r="H50" s="51">
        <f t="shared" si="12"/>
        <v>173480.72</v>
      </c>
      <c r="I50" s="51">
        <f t="shared" si="12"/>
        <v>670430.89</v>
      </c>
      <c r="J50" s="51">
        <f t="shared" si="12"/>
        <v>658144.17</v>
      </c>
      <c r="K50" s="51">
        <f t="shared" si="12"/>
        <v>824028.24</v>
      </c>
      <c r="L50" s="51">
        <f t="shared" si="12"/>
        <v>750069.52</v>
      </c>
      <c r="M50" s="51">
        <f t="shared" si="12"/>
        <v>400111.98</v>
      </c>
      <c r="N50" s="51">
        <f t="shared" si="12"/>
        <v>223462.6</v>
      </c>
      <c r="O50" s="36">
        <f t="shared" si="12"/>
        <v>7625679.1899999995</v>
      </c>
      <c r="Q50"/>
    </row>
    <row r="51" spans="1:18" ht="18.75" customHeight="1">
      <c r="A51" s="26" t="s">
        <v>59</v>
      </c>
      <c r="B51" s="51">
        <v>775240.3</v>
      </c>
      <c r="C51" s="51">
        <v>518047.53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1293287.83</v>
      </c>
      <c r="P51"/>
      <c r="Q51"/>
      <c r="R51" s="43"/>
    </row>
    <row r="52" spans="1:16" ht="18.75" customHeight="1">
      <c r="A52" s="26" t="s">
        <v>60</v>
      </c>
      <c r="B52" s="51">
        <v>151296.45</v>
      </c>
      <c r="C52" s="51">
        <v>187116.93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338413.38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560087.36</v>
      </c>
      <c r="E53" s="52">
        <v>0</v>
      </c>
      <c r="F53" s="52">
        <v>0</v>
      </c>
      <c r="G53" s="52">
        <v>0</v>
      </c>
      <c r="H53" s="51">
        <v>173480.72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733568.08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178012.92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178012.92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669693.78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669693.78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886455.8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886455.8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670430.89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670430.89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658144.17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658144.17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824028.24</v>
      </c>
      <c r="L59" s="31">
        <v>750069.52</v>
      </c>
      <c r="M59" s="52">
        <v>0</v>
      </c>
      <c r="N59" s="52">
        <v>0</v>
      </c>
      <c r="O59" s="36">
        <f t="shared" si="13"/>
        <v>1574097.76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400111.98</v>
      </c>
      <c r="N60" s="52">
        <v>0</v>
      </c>
      <c r="O60" s="36">
        <f t="shared" si="13"/>
        <v>400111.98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223462.6</v>
      </c>
      <c r="O61" s="55">
        <f t="shared" si="13"/>
        <v>223462.6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2020-10-02T16:51:44Z</dcterms:modified>
  <cp:category/>
  <cp:version/>
  <cp:contentType/>
  <cp:contentStatus/>
</cp:coreProperties>
</file>