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<sst xmlns="http://schemas.openxmlformats.org/spreadsheetml/2006/main" count="79" uniqueCount="76">
  <si>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</si>
  <si>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</si>
  <si>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</si>
  <si>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</si>
  <si>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</si>
  <si>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</si>
  <si>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</si>
  <si>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</si>
  <si>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</si>
  <si>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</si>
  <si>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</si>
  <si>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</si>
  <si>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</si>
  <si>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</si>
  <si>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</si>
  <si>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</si>
  <si>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</si>
  <si>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</si>
  <si>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</si>
  <si>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</si>
  <si>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</si>
  <si>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</si>
  <si>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</si>
  <si>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</si>
  <si>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</si>
  <si>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</si>
  <si>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</si>
  <si>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</si>
  <si>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</si>
  <si>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</si>
  <si>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</si>
  <si>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</si>
  <si>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</si>
  <si>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</si>
  <si>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</si>
  <si>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</si>
  <si>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</si>
  <si>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</si>
  <si>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</si>
  <si>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</si>
  <si>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</si>
  <si>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</si>
  <si>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</si>
  <si>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</si>
  <si>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</si>
  <si>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</si>
  <si>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</si>
  <si>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</si>
  <si>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</si>
  <si>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</si>
  <si>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</si>
  <si>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</si>
  <si>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</si>
  <si>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</si>
  <si>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</si>
  <si>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</si>
  <si>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</si>
  <si>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</si>
  <si>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</si>
  <si>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</si>
  <si>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</si>
  <si>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</si>
  <si>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</si>
  <si>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</si>
  <si>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</si>
  <si>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</si>
  <si>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</si>
  <si>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</si>
  <si>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</si>
  <si>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</si>
  <si>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</si>
  <si>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</si>
  <si>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</si>
  <si>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</si>
  <si>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</si>
  <si>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26/09/20 - VENCIMENTO 02/10/20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</si>
</sst>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209100</v>
      </c>
      <c r="C7" s="9">
        <f t="shared" si="0"/>
        <v>131959</v>
      </c>
      <c r="D7" s="9">
        <f t="shared" si="0"/>
        <v>164597</v>
      </c>
      <c r="E7" s="9">
        <f t="shared" si="0"/>
        <v>33757</v>
      </c>
      <c r="F7" s="9">
        <f t="shared" si="0"/>
        <v>106222</v>
      </c>
      <c r="G7" s="9">
        <f t="shared" si="0"/>
        <v>166898</v>
      </c>
      <c r="H7" s="9">
        <f t="shared" si="0"/>
        <v>25173</v>
      </c>
      <c r="I7" s="9">
        <f t="shared" si="0"/>
        <v>138843</v>
      </c>
      <c r="J7" s="9">
        <f t="shared" si="0"/>
        <v>129384</v>
      </c>
      <c r="K7" s="9">
        <f t="shared" si="0"/>
        <v>183244</v>
      </c>
      <c r="L7" s="9">
        <f t="shared" si="0"/>
        <v>146367</v>
      </c>
      <c r="M7" s="9">
        <f t="shared" si="0"/>
        <v>56279</v>
      </c>
      <c r="N7" s="9">
        <f t="shared" si="0"/>
        <v>35548</v>
      </c>
      <c r="O7" s="9">
        <f t="shared" si="0"/>
        <v>1527371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12542</v>
      </c>
      <c r="C8" s="11">
        <f t="shared" si="1"/>
        <v>10187</v>
      </c>
      <c r="D8" s="11">
        <f t="shared" si="1"/>
        <v>10047</v>
      </c>
      <c r="E8" s="11">
        <f t="shared" si="1"/>
        <v>1603</v>
      </c>
      <c r="F8" s="11">
        <f t="shared" si="1"/>
        <v>6204</v>
      </c>
      <c r="G8" s="11">
        <f t="shared" si="1"/>
        <v>9949</v>
      </c>
      <c r="H8" s="11">
        <f t="shared" si="1"/>
        <v>1899</v>
      </c>
      <c r="I8" s="11">
        <f t="shared" si="1"/>
        <v>11243</v>
      </c>
      <c r="J8" s="11">
        <f t="shared" si="1"/>
        <v>8718</v>
      </c>
      <c r="K8" s="11">
        <f t="shared" si="1"/>
        <v>8345</v>
      </c>
      <c r="L8" s="11">
        <f t="shared" si="1"/>
        <v>6972</v>
      </c>
      <c r="M8" s="11">
        <f t="shared" si="1"/>
        <v>2808</v>
      </c>
      <c r="N8" s="11">
        <f t="shared" si="1"/>
        <v>2536</v>
      </c>
      <c r="O8" s="11">
        <f t="shared" si="1"/>
        <v>93053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12542</v>
      </c>
      <c r="C9" s="11">
        <v>10187</v>
      </c>
      <c r="D9" s="11">
        <v>10047</v>
      </c>
      <c r="E9" s="11">
        <v>1603</v>
      </c>
      <c r="F9" s="11">
        <v>6204</v>
      </c>
      <c r="G9" s="11">
        <v>9949</v>
      </c>
      <c r="H9" s="11">
        <v>1899</v>
      </c>
      <c r="I9" s="11">
        <v>11243</v>
      </c>
      <c r="J9" s="11">
        <v>8718</v>
      </c>
      <c r="K9" s="11">
        <v>8343</v>
      </c>
      <c r="L9" s="11">
        <v>6972</v>
      </c>
      <c r="M9" s="11">
        <v>2805</v>
      </c>
      <c r="N9" s="11">
        <v>2536</v>
      </c>
      <c r="O9" s="11">
        <f>SUM(B9:N9)</f>
        <v>93048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196558</v>
      </c>
      <c r="C11" s="13">
        <v>121772</v>
      </c>
      <c r="D11" s="13">
        <v>154550</v>
      </c>
      <c r="E11" s="13">
        <v>32154</v>
      </c>
      <c r="F11" s="13">
        <v>100018</v>
      </c>
      <c r="G11" s="13">
        <v>156949</v>
      </c>
      <c r="H11" s="13">
        <v>23274</v>
      </c>
      <c r="I11" s="13">
        <v>127600</v>
      </c>
      <c r="J11" s="13">
        <v>120666</v>
      </c>
      <c r="K11" s="13">
        <v>174899</v>
      </c>
      <c r="L11" s="13">
        <v>139395</v>
      </c>
      <c r="M11" s="13">
        <v>53471</v>
      </c>
      <c r="N11" s="13">
        <v>33012</v>
      </c>
      <c r="O11" s="11">
        <f>SUM(B11:N11)</f>
        <v>1434318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1.448409779239184</v>
      </c>
      <c r="C15" s="19">
        <v>1.533982558395487</v>
      </c>
      <c r="D15" s="19">
        <v>1.488717042808911</v>
      </c>
      <c r="E15" s="19">
        <v>1.104415814678046</v>
      </c>
      <c r="F15" s="19">
        <v>1.983610762469494</v>
      </c>
      <c r="G15" s="19">
        <v>1.673329045176393</v>
      </c>
      <c r="H15" s="19">
        <v>1.970451086973611</v>
      </c>
      <c r="I15" s="19">
        <v>1.560642530357589</v>
      </c>
      <c r="J15" s="19">
        <v>1.586338159698127</v>
      </c>
      <c r="K15" s="19">
        <v>1.487323504604402</v>
      </c>
      <c r="L15" s="19">
        <v>1.5702253333124</v>
      </c>
      <c r="M15" s="19">
        <v>1.647048205032926</v>
      </c>
      <c r="N15" s="19">
        <v>1.587422563596889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697229.3999999999</v>
      </c>
      <c r="C17" s="24">
        <f aca="true" t="shared" si="2" ref="C17:N17">C18+C19+C20+C21+C22+C23+C24+C25</f>
        <v>492929.20999999996</v>
      </c>
      <c r="D17" s="24">
        <f t="shared" si="2"/>
        <v>501303.14999999997</v>
      </c>
      <c r="E17" s="24">
        <f t="shared" si="2"/>
        <v>132297.13</v>
      </c>
      <c r="F17" s="24">
        <f t="shared" si="2"/>
        <v>489122.88999999996</v>
      </c>
      <c r="G17" s="24">
        <f t="shared" si="2"/>
        <v>533790.25</v>
      </c>
      <c r="H17" s="24">
        <f t="shared" si="2"/>
        <v>121764.87</v>
      </c>
      <c r="I17" s="24">
        <f t="shared" si="2"/>
        <v>514183.39</v>
      </c>
      <c r="J17" s="24">
        <f t="shared" si="2"/>
        <v>478239.33999999997</v>
      </c>
      <c r="K17" s="24">
        <f t="shared" si="2"/>
        <v>617779.4999999999</v>
      </c>
      <c r="L17" s="24">
        <f t="shared" si="2"/>
        <v>595659.99</v>
      </c>
      <c r="M17" s="24">
        <f t="shared" si="2"/>
        <v>279905.68</v>
      </c>
      <c r="N17" s="24">
        <f t="shared" si="2"/>
        <v>147389.83</v>
      </c>
      <c r="O17" s="24">
        <f>O18+O19+O20+O21+O22+O23+O24+O25</f>
        <v>5601594.63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467171.22</v>
      </c>
      <c r="C18" s="30">
        <f t="shared" si="3"/>
        <v>304495.39</v>
      </c>
      <c r="D18" s="30">
        <f t="shared" si="3"/>
        <v>333012.65</v>
      </c>
      <c r="E18" s="30">
        <f t="shared" si="3"/>
        <v>116836.35</v>
      </c>
      <c r="F18" s="30">
        <f t="shared" si="3"/>
        <v>249005.61</v>
      </c>
      <c r="G18" s="30">
        <f t="shared" si="3"/>
        <v>321629.14</v>
      </c>
      <c r="H18" s="30">
        <f t="shared" si="3"/>
        <v>65044.51</v>
      </c>
      <c r="I18" s="30">
        <f t="shared" si="3"/>
        <v>317839.4</v>
      </c>
      <c r="J18" s="30">
        <f t="shared" si="3"/>
        <v>298113.67</v>
      </c>
      <c r="K18" s="30">
        <f t="shared" si="3"/>
        <v>399361.97</v>
      </c>
      <c r="L18" s="30">
        <f t="shared" si="3"/>
        <v>363048.71</v>
      </c>
      <c r="M18" s="30">
        <f t="shared" si="3"/>
        <v>161267.47</v>
      </c>
      <c r="N18" s="30">
        <f t="shared" si="3"/>
        <v>92055.1</v>
      </c>
      <c r="O18" s="30">
        <f aca="true" t="shared" si="4" ref="O18:O25">SUM(B18:N18)</f>
        <v>3488881.1900000004</v>
      </c>
    </row>
    <row r="19" spans="1:23" ht="18.75" customHeight="1">
      <c r="A19" s="26" t="s">
        <v>35</v>
      </c>
      <c r="B19" s="30">
        <f>IF(B15&lt;&gt;0,ROUND((B15-1)*B18,2),0)</f>
        <v>209484.14</v>
      </c>
      <c r="C19" s="30">
        <f aca="true" t="shared" si="5" ref="C19:N19">IF(C15&lt;&gt;0,ROUND((C15-1)*C18,2),0)</f>
        <v>162595.23</v>
      </c>
      <c r="D19" s="30">
        <f t="shared" si="5"/>
        <v>162748.96</v>
      </c>
      <c r="E19" s="30">
        <f t="shared" si="5"/>
        <v>12199.56</v>
      </c>
      <c r="F19" s="30">
        <f t="shared" si="5"/>
        <v>244924.6</v>
      </c>
      <c r="G19" s="30">
        <f t="shared" si="5"/>
        <v>216562.24</v>
      </c>
      <c r="H19" s="30">
        <f t="shared" si="5"/>
        <v>63122.52</v>
      </c>
      <c r="I19" s="30">
        <f t="shared" si="5"/>
        <v>178194.29</v>
      </c>
      <c r="J19" s="30">
        <f t="shared" si="5"/>
        <v>174795.42</v>
      </c>
      <c r="K19" s="30">
        <f t="shared" si="5"/>
        <v>194618.47</v>
      </c>
      <c r="L19" s="30">
        <f t="shared" si="5"/>
        <v>207019.57</v>
      </c>
      <c r="M19" s="30">
        <f t="shared" si="5"/>
        <v>104347.83</v>
      </c>
      <c r="N19" s="30">
        <f t="shared" si="5"/>
        <v>54075.24</v>
      </c>
      <c r="O19" s="30">
        <f t="shared" si="4"/>
        <v>1984688.07</v>
      </c>
      <c r="W19" s="62"/>
    </row>
    <row r="20" spans="1:15" ht="18.75" customHeight="1">
      <c r="A20" s="26" t="s">
        <v>36</v>
      </c>
      <c r="B20" s="30">
        <v>26647.97</v>
      </c>
      <c r="C20" s="30">
        <v>19727.88</v>
      </c>
      <c r="D20" s="30">
        <v>9157.55</v>
      </c>
      <c r="E20" s="30">
        <v>4852.06</v>
      </c>
      <c r="F20" s="30">
        <v>11081.98</v>
      </c>
      <c r="G20" s="30">
        <v>16334.5</v>
      </c>
      <c r="H20" s="30">
        <v>2476.75</v>
      </c>
      <c r="I20" s="30">
        <v>12840.6</v>
      </c>
      <c r="J20" s="30">
        <v>14885.26</v>
      </c>
      <c r="K20" s="30">
        <v>24300.01</v>
      </c>
      <c r="L20" s="30">
        <v>23913.6</v>
      </c>
      <c r="M20" s="30">
        <v>7394.24</v>
      </c>
      <c r="N20" s="30">
        <v>3532.42</v>
      </c>
      <c r="O20" s="30">
        <f t="shared" si="4"/>
        <v>177144.82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-1657.53</v>
      </c>
      <c r="C23" s="30">
        <v>-2173.64</v>
      </c>
      <c r="D23" s="30">
        <v>-553.49</v>
      </c>
      <c r="E23" s="30">
        <v>-148.54</v>
      </c>
      <c r="F23" s="30">
        <v>0</v>
      </c>
      <c r="G23" s="30">
        <v>-7814.7</v>
      </c>
      <c r="H23" s="30">
        <v>-1094.21</v>
      </c>
      <c r="I23" s="30">
        <v>-78.7</v>
      </c>
      <c r="J23" s="30">
        <v>-2233.56</v>
      </c>
      <c r="K23" s="30">
        <v>0</v>
      </c>
      <c r="L23" s="30">
        <v>-470.82</v>
      </c>
      <c r="M23" s="30">
        <v>0</v>
      </c>
      <c r="N23" s="30">
        <v>0</v>
      </c>
      <c r="O23" s="30">
        <f t="shared" si="4"/>
        <v>-16225.19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-43710</v>
      </c>
      <c r="C24" s="30">
        <v>-31341.35</v>
      </c>
      <c r="D24" s="30">
        <v>-30103.5</v>
      </c>
      <c r="E24" s="30">
        <v>-8287.14</v>
      </c>
      <c r="F24" s="30">
        <v>-31827.07</v>
      </c>
      <c r="G24" s="30">
        <v>-34741</v>
      </c>
      <c r="H24" s="30">
        <v>-7784.7</v>
      </c>
      <c r="I24" s="30">
        <v>-31147.74</v>
      </c>
      <c r="J24" s="30">
        <v>-30751.08</v>
      </c>
      <c r="K24" s="30">
        <v>-37681.52</v>
      </c>
      <c r="L24" s="30">
        <v>-34953.12</v>
      </c>
      <c r="M24" s="30">
        <v>-18568.55</v>
      </c>
      <c r="N24" s="30">
        <v>-10834.5</v>
      </c>
      <c r="O24" s="30">
        <f t="shared" si="4"/>
        <v>-351731.27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-55184.8</v>
      </c>
      <c r="C27" s="30">
        <f>+C28+C30+C41+C42+C45-C46</f>
        <v>-44822.8</v>
      </c>
      <c r="D27" s="30">
        <f t="shared" si="6"/>
        <v>-44206.8</v>
      </c>
      <c r="E27" s="30">
        <f t="shared" si="6"/>
        <v>-7053.2</v>
      </c>
      <c r="F27" s="30">
        <f t="shared" si="6"/>
        <v>-27297.6</v>
      </c>
      <c r="G27" s="30">
        <f t="shared" si="6"/>
        <v>-43775.6</v>
      </c>
      <c r="H27" s="30">
        <f t="shared" si="6"/>
        <v>-8355.6</v>
      </c>
      <c r="I27" s="30">
        <f t="shared" si="6"/>
        <v>-49469.2</v>
      </c>
      <c r="J27" s="30">
        <f t="shared" si="6"/>
        <v>-38359.2</v>
      </c>
      <c r="K27" s="30">
        <f t="shared" si="6"/>
        <v>-36709.2</v>
      </c>
      <c r="L27" s="30">
        <f t="shared" si="6"/>
        <v>-30676.8</v>
      </c>
      <c r="M27" s="30">
        <f t="shared" si="6"/>
        <v>-12342</v>
      </c>
      <c r="N27" s="30">
        <f t="shared" si="6"/>
        <v>-11158.4</v>
      </c>
      <c r="O27" s="30">
        <f t="shared" si="6"/>
        <v>-409411.20000000007</v>
      </c>
    </row>
    <row r="28" spans="1:15" ht="18.75" customHeight="1">
      <c r="A28" s="26" t="s">
        <v>40</v>
      </c>
      <c r="B28" s="31">
        <f>+B29</f>
        <v>-55184.8</v>
      </c>
      <c r="C28" s="31">
        <f>+C29</f>
        <v>-44822.8</v>
      </c>
      <c r="D28" s="31">
        <f aca="true" t="shared" si="7" ref="D28:O28">+D29</f>
        <v>-44206.8</v>
      </c>
      <c r="E28" s="31">
        <f t="shared" si="7"/>
        <v>-7053.2</v>
      </c>
      <c r="F28" s="31">
        <f t="shared" si="7"/>
        <v>-27297.6</v>
      </c>
      <c r="G28" s="31">
        <f t="shared" si="7"/>
        <v>-43775.6</v>
      </c>
      <c r="H28" s="31">
        <f t="shared" si="7"/>
        <v>-8355.6</v>
      </c>
      <c r="I28" s="31">
        <f t="shared" si="7"/>
        <v>-49469.2</v>
      </c>
      <c r="J28" s="31">
        <f t="shared" si="7"/>
        <v>-38359.2</v>
      </c>
      <c r="K28" s="31">
        <f t="shared" si="7"/>
        <v>-36709.2</v>
      </c>
      <c r="L28" s="31">
        <f t="shared" si="7"/>
        <v>-30676.8</v>
      </c>
      <c r="M28" s="31">
        <f t="shared" si="7"/>
        <v>-12342</v>
      </c>
      <c r="N28" s="31">
        <f t="shared" si="7"/>
        <v>-11158.4</v>
      </c>
      <c r="O28" s="31">
        <f t="shared" si="7"/>
        <v>-409411.20000000007</v>
      </c>
    </row>
    <row r="29" spans="1:26" ht="18.75" customHeight="1">
      <c r="A29" s="27" t="s">
        <v>41</v>
      </c>
      <c r="B29" s="16">
        <f>ROUND((-B9)*$G$3,2)</f>
        <v>-55184.8</v>
      </c>
      <c r="C29" s="16">
        <f aca="true" t="shared" si="8" ref="C29:N29">ROUND((-C9)*$G$3,2)</f>
        <v>-44822.8</v>
      </c>
      <c r="D29" s="16">
        <f t="shared" si="8"/>
        <v>-44206.8</v>
      </c>
      <c r="E29" s="16">
        <f t="shared" si="8"/>
        <v>-7053.2</v>
      </c>
      <c r="F29" s="16">
        <f t="shared" si="8"/>
        <v>-27297.6</v>
      </c>
      <c r="G29" s="16">
        <f t="shared" si="8"/>
        <v>-43775.6</v>
      </c>
      <c r="H29" s="16">
        <f t="shared" si="8"/>
        <v>-8355.6</v>
      </c>
      <c r="I29" s="16">
        <f t="shared" si="8"/>
        <v>-49469.2</v>
      </c>
      <c r="J29" s="16">
        <f t="shared" si="8"/>
        <v>-38359.2</v>
      </c>
      <c r="K29" s="16">
        <f t="shared" si="8"/>
        <v>-36709.2</v>
      </c>
      <c r="L29" s="16">
        <f t="shared" si="8"/>
        <v>-30676.8</v>
      </c>
      <c r="M29" s="16">
        <f t="shared" si="8"/>
        <v>-12342</v>
      </c>
      <c r="N29" s="16">
        <f t="shared" si="8"/>
        <v>-11158.4</v>
      </c>
      <c r="O29" s="32">
        <f aca="true" t="shared" si="9" ref="O29:O46">SUM(B29:N29)</f>
        <v>-409411.20000000007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642044.5999999999</v>
      </c>
      <c r="C44" s="36">
        <f t="shared" si="11"/>
        <v>448106.41</v>
      </c>
      <c r="D44" s="36">
        <f t="shared" si="11"/>
        <v>457096.35</v>
      </c>
      <c r="E44" s="36">
        <f t="shared" si="11"/>
        <v>125243.93000000001</v>
      </c>
      <c r="F44" s="36">
        <f t="shared" si="11"/>
        <v>461825.29</v>
      </c>
      <c r="G44" s="36">
        <f t="shared" si="11"/>
        <v>490014.65</v>
      </c>
      <c r="H44" s="36">
        <f t="shared" si="11"/>
        <v>113409.26999999999</v>
      </c>
      <c r="I44" s="36">
        <f t="shared" si="11"/>
        <v>464714.19</v>
      </c>
      <c r="J44" s="36">
        <f t="shared" si="11"/>
        <v>439880.13999999996</v>
      </c>
      <c r="K44" s="36">
        <f t="shared" si="11"/>
        <v>581070.2999999999</v>
      </c>
      <c r="L44" s="36">
        <f t="shared" si="11"/>
        <v>564983.19</v>
      </c>
      <c r="M44" s="36">
        <f t="shared" si="11"/>
        <v>267563.68</v>
      </c>
      <c r="N44" s="36">
        <f t="shared" si="11"/>
        <v>136231.43</v>
      </c>
      <c r="O44" s="36">
        <f>SUM(B44:N44)</f>
        <v>5192183.43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642044.6000000001</v>
      </c>
      <c r="C50" s="51">
        <f t="shared" si="12"/>
        <v>448106.41</v>
      </c>
      <c r="D50" s="51">
        <f t="shared" si="12"/>
        <v>457096.35</v>
      </c>
      <c r="E50" s="51">
        <f t="shared" si="12"/>
        <v>125243.94</v>
      </c>
      <c r="F50" s="51">
        <f t="shared" si="12"/>
        <v>461825.29</v>
      </c>
      <c r="G50" s="51">
        <f t="shared" si="12"/>
        <v>490014.64</v>
      </c>
      <c r="H50" s="51">
        <f t="shared" si="12"/>
        <v>113409.27</v>
      </c>
      <c r="I50" s="51">
        <f t="shared" si="12"/>
        <v>464714.18</v>
      </c>
      <c r="J50" s="51">
        <f t="shared" si="12"/>
        <v>439880.15</v>
      </c>
      <c r="K50" s="51">
        <f t="shared" si="12"/>
        <v>581070.31</v>
      </c>
      <c r="L50" s="51">
        <f t="shared" si="12"/>
        <v>564983.19</v>
      </c>
      <c r="M50" s="51">
        <f t="shared" si="12"/>
        <v>267563.68</v>
      </c>
      <c r="N50" s="51">
        <f t="shared" si="12"/>
        <v>136231.43</v>
      </c>
      <c r="O50" s="36">
        <f t="shared" si="12"/>
        <v>5192183.4399999995</v>
      </c>
      <c r="Q50"/>
    </row>
    <row r="51" spans="1:18" ht="18.75" customHeight="1">
      <c r="A51" s="26" t="s">
        <v>59</v>
      </c>
      <c r="B51" s="51">
        <v>539111.81</v>
      </c>
      <c r="C51" s="51">
        <v>332965.74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872077.55</v>
      </c>
      <c r="P51"/>
      <c r="Q51"/>
      <c r="R51" s="43"/>
    </row>
    <row r="52" spans="1:16" ht="18.75" customHeight="1">
      <c r="A52" s="26" t="s">
        <v>60</v>
      </c>
      <c r="B52" s="51">
        <v>102932.79</v>
      </c>
      <c r="C52" s="51">
        <v>115140.67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218073.46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457096.35</v>
      </c>
      <c r="E53" s="52">
        <v>0</v>
      </c>
      <c r="F53" s="52">
        <v>0</v>
      </c>
      <c r="G53" s="52">
        <v>0</v>
      </c>
      <c r="H53" s="51">
        <v>113409.27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570505.62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125243.94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125243.94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461825.29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461825.29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490014.64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490014.64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464714.18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464714.18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439880.15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439880.15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581070.31</v>
      </c>
      <c r="L59" s="31">
        <v>564983.19</v>
      </c>
      <c r="M59" s="52">
        <v>0</v>
      </c>
      <c r="N59" s="52">
        <v>0</v>
      </c>
      <c r="O59" s="36">
        <f t="shared" si="13"/>
        <v>1146053.5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267563.68</v>
      </c>
      <c r="N60" s="52">
        <v>0</v>
      </c>
      <c r="O60" s="36">
        <f t="shared" si="13"/>
        <v>267563.68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136231.43</v>
      </c>
      <c r="O61" s="55">
        <f t="shared" si="13"/>
        <v>136231.43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2020-10-01T17:19:21Z</dcterms:modified>
  <cp:category/>
  <cp:version/>
  <cp:contentType/>
  <cp:contentStatus/>
</cp:coreProperties>
</file>