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<sst xmlns="http://schemas.openxmlformats.org/spreadsheetml/2006/main" count="79" uniqueCount="76">
  <si>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</si>
  <si>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</si>
  <si>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</si>
  <si>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</si>
  <si>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</si>
  <si>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</si>
  <si>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</si>
  <si>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</si>
  <si>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</si>
  <si>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</si>
  <si>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</si>
  <si>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</si>
  <si>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</si>
  <si>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</si>
  <si>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</si>
  <si>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</si>
  <si>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</si>
  <si>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</si>
  <si>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</si>
  <si>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</si>
  <si>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</si>
  <si>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</si>
  <si>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</si>
  <si>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</si>
  <si>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</si>
  <si>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</si>
  <si>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</si>
  <si>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</si>
  <si>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</si>
  <si>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</si>
  <si>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</si>
  <si>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</si>
  <si>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</si>
  <si>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</si>
  <si>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</si>
  <si>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</si>
  <si>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</si>
  <si>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</si>
  <si>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</si>
  <si>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</si>
  <si>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</si>
  <si>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</si>
  <si>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</si>
  <si>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</si>
  <si>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</si>
  <si>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</si>
  <si>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</si>
  <si>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</si>
  <si>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</si>
  <si>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</si>
  <si>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</si>
  <si>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</si>
  <si>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</si>
  <si>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</si>
  <si>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</si>
  <si>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</si>
  <si>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</si>
  <si>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</si>
  <si>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</si>
  <si>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</si>
  <si>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</si>
  <si>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</si>
  <si>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</si>
  <si>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</si>
  <si>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</si>
  <si>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</si>
  <si>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</si>
  <si>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</si>
  <si>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</si>
  <si>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</si>
  <si>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</si>
  <si>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</si>
  <si>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</si>
  <si>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</si>
  <si>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</si>
  <si>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16/09/20 - VENCIMENTO 23/09/20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</si>
</sst>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277536</v>
      </c>
      <c r="C7" s="9">
        <f t="shared" si="0"/>
        <v>192799</v>
      </c>
      <c r="D7" s="9">
        <f t="shared" si="0"/>
        <v>217594</v>
      </c>
      <c r="E7" s="9">
        <f t="shared" si="0"/>
        <v>45254</v>
      </c>
      <c r="F7" s="9">
        <f t="shared" si="0"/>
        <v>153148</v>
      </c>
      <c r="G7" s="9">
        <f t="shared" si="0"/>
        <v>224412</v>
      </c>
      <c r="H7" s="9">
        <f t="shared" si="0"/>
        <v>40633</v>
      </c>
      <c r="I7" s="9">
        <f t="shared" si="0"/>
        <v>199003</v>
      </c>
      <c r="J7" s="9">
        <f t="shared" si="0"/>
        <v>180343</v>
      </c>
      <c r="K7" s="9">
        <f t="shared" si="0"/>
        <v>249555</v>
      </c>
      <c r="L7" s="9">
        <f t="shared" si="0"/>
        <v>195804</v>
      </c>
      <c r="M7" s="9">
        <f t="shared" si="0"/>
        <v>84519</v>
      </c>
      <c r="N7" s="9">
        <f t="shared" si="0"/>
        <v>54478</v>
      </c>
      <c r="O7" s="9">
        <f t="shared" si="0"/>
        <v>2115078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12032</v>
      </c>
      <c r="C8" s="11">
        <f t="shared" si="1"/>
        <v>10881</v>
      </c>
      <c r="D8" s="11">
        <f t="shared" si="1"/>
        <v>9027</v>
      </c>
      <c r="E8" s="11">
        <f t="shared" si="1"/>
        <v>1635</v>
      </c>
      <c r="F8" s="11">
        <f t="shared" si="1"/>
        <v>6437</v>
      </c>
      <c r="G8" s="11">
        <f t="shared" si="1"/>
        <v>9680</v>
      </c>
      <c r="H8" s="11">
        <f t="shared" si="1"/>
        <v>2159</v>
      </c>
      <c r="I8" s="11">
        <f t="shared" si="1"/>
        <v>11610</v>
      </c>
      <c r="J8" s="11">
        <f t="shared" si="1"/>
        <v>9115</v>
      </c>
      <c r="K8" s="11">
        <f t="shared" si="1"/>
        <v>7753</v>
      </c>
      <c r="L8" s="11">
        <f t="shared" si="1"/>
        <v>6760</v>
      </c>
      <c r="M8" s="11">
        <f t="shared" si="1"/>
        <v>3282</v>
      </c>
      <c r="N8" s="11">
        <f t="shared" si="1"/>
        <v>3026</v>
      </c>
      <c r="O8" s="11">
        <f t="shared" si="1"/>
        <v>93397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12032</v>
      </c>
      <c r="C9" s="11">
        <v>10881</v>
      </c>
      <c r="D9" s="11">
        <v>9027</v>
      </c>
      <c r="E9" s="11">
        <v>1635</v>
      </c>
      <c r="F9" s="11">
        <v>6437</v>
      </c>
      <c r="G9" s="11">
        <v>9680</v>
      </c>
      <c r="H9" s="11">
        <v>2158</v>
      </c>
      <c r="I9" s="11">
        <v>11610</v>
      </c>
      <c r="J9" s="11">
        <v>9115</v>
      </c>
      <c r="K9" s="11">
        <v>7751</v>
      </c>
      <c r="L9" s="11">
        <v>6760</v>
      </c>
      <c r="M9" s="11">
        <v>3279</v>
      </c>
      <c r="N9" s="11">
        <v>3026</v>
      </c>
      <c r="O9" s="11">
        <f>SUM(B9:N9)</f>
        <v>93391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2</v>
      </c>
      <c r="L10" s="13">
        <v>0</v>
      </c>
      <c r="M10" s="13">
        <v>3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265504</v>
      </c>
      <c r="C11" s="13">
        <v>181918</v>
      </c>
      <c r="D11" s="13">
        <v>208567</v>
      </c>
      <c r="E11" s="13">
        <v>43619</v>
      </c>
      <c r="F11" s="13">
        <v>146711</v>
      </c>
      <c r="G11" s="13">
        <v>214732</v>
      </c>
      <c r="H11" s="13">
        <v>38474</v>
      </c>
      <c r="I11" s="13">
        <v>187393</v>
      </c>
      <c r="J11" s="13">
        <v>171228</v>
      </c>
      <c r="K11" s="13">
        <v>241802</v>
      </c>
      <c r="L11" s="13">
        <v>189044</v>
      </c>
      <c r="M11" s="13">
        <v>81237</v>
      </c>
      <c r="N11" s="13">
        <v>51452</v>
      </c>
      <c r="O11" s="11">
        <f>SUM(B11:N11)</f>
        <v>2021681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1.553950460173111</v>
      </c>
      <c r="C15" s="19">
        <v>1.656340739429324</v>
      </c>
      <c r="D15" s="19">
        <v>1.415869496316038</v>
      </c>
      <c r="E15" s="19">
        <v>1.160269683958265</v>
      </c>
      <c r="F15" s="19">
        <v>1.976392045997296</v>
      </c>
      <c r="G15" s="19">
        <v>2.140001528474755</v>
      </c>
      <c r="H15" s="19">
        <v>1.801122060883919</v>
      </c>
      <c r="I15" s="19">
        <v>1.591527622360505</v>
      </c>
      <c r="J15" s="19">
        <v>1.669564692119285</v>
      </c>
      <c r="K15" s="19">
        <v>1.538072814865794</v>
      </c>
      <c r="L15" s="19">
        <v>1.574227213790204</v>
      </c>
      <c r="M15" s="19">
        <v>1.681501478487736</v>
      </c>
      <c r="N15" s="19">
        <v>1.671281316516842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989881.45</v>
      </c>
      <c r="C17" s="24">
        <f aca="true" t="shared" si="2" ref="C17:N17">C18+C19+C20+C21+C22+C23+C24+C25</f>
        <v>767963.0199999999</v>
      </c>
      <c r="D17" s="24">
        <f t="shared" si="2"/>
        <v>626830.3899999999</v>
      </c>
      <c r="E17" s="24">
        <f t="shared" si="2"/>
        <v>185003.99</v>
      </c>
      <c r="F17" s="24">
        <f t="shared" si="2"/>
        <v>708283.5800000001</v>
      </c>
      <c r="G17" s="24">
        <f t="shared" si="2"/>
        <v>925737.5899999999</v>
      </c>
      <c r="H17" s="24">
        <f t="shared" si="2"/>
        <v>183293.44</v>
      </c>
      <c r="I17" s="24">
        <f t="shared" si="2"/>
        <v>744584.9900000001</v>
      </c>
      <c r="J17" s="24">
        <f t="shared" si="2"/>
        <v>705812.8400000001</v>
      </c>
      <c r="K17" s="24">
        <f t="shared" si="2"/>
        <v>868005.0399999999</v>
      </c>
      <c r="L17" s="24">
        <f t="shared" si="2"/>
        <v>795354.5700000001</v>
      </c>
      <c r="M17" s="24">
        <f t="shared" si="2"/>
        <v>425854.88</v>
      </c>
      <c r="N17" s="24">
        <f t="shared" si="2"/>
        <v>239837.16999999998</v>
      </c>
      <c r="O17" s="24">
        <f>O18+O19+O20+O21+O22+O23+O24+O25</f>
        <v>8166442.950000001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620070.93</v>
      </c>
      <c r="C18" s="30">
        <f t="shared" si="3"/>
        <v>444883.69</v>
      </c>
      <c r="D18" s="30">
        <f t="shared" si="3"/>
        <v>440236.18</v>
      </c>
      <c r="E18" s="30">
        <f t="shared" si="3"/>
        <v>156628.62</v>
      </c>
      <c r="F18" s="30">
        <f t="shared" si="3"/>
        <v>359009.54</v>
      </c>
      <c r="G18" s="30">
        <f t="shared" si="3"/>
        <v>432464.37</v>
      </c>
      <c r="H18" s="30">
        <f t="shared" si="3"/>
        <v>104991.61</v>
      </c>
      <c r="I18" s="30">
        <f t="shared" si="3"/>
        <v>455557.67</v>
      </c>
      <c r="J18" s="30">
        <f t="shared" si="3"/>
        <v>415528.31</v>
      </c>
      <c r="K18" s="30">
        <f t="shared" si="3"/>
        <v>543880.17</v>
      </c>
      <c r="L18" s="30">
        <f t="shared" si="3"/>
        <v>485672.24</v>
      </c>
      <c r="M18" s="30">
        <f t="shared" si="3"/>
        <v>242189.19</v>
      </c>
      <c r="N18" s="30">
        <f t="shared" si="3"/>
        <v>141076.23</v>
      </c>
      <c r="O18" s="30">
        <f aca="true" t="shared" si="4" ref="O18:O25">SUM(B18:N18)</f>
        <v>4842188.750000001</v>
      </c>
    </row>
    <row r="19" spans="1:23" ht="18.75" customHeight="1">
      <c r="A19" s="26" t="s">
        <v>35</v>
      </c>
      <c r="B19" s="30">
        <f>IF(B15&lt;&gt;0,ROUND((B15-1)*B18,2),0)</f>
        <v>343488.58</v>
      </c>
      <c r="C19" s="30">
        <f aca="true" t="shared" si="5" ref="C19:N19">IF(C15&lt;&gt;0,ROUND((C15-1)*C18,2),0)</f>
        <v>291995.29</v>
      </c>
      <c r="D19" s="30">
        <f t="shared" si="5"/>
        <v>183080.8</v>
      </c>
      <c r="E19" s="30">
        <f t="shared" si="5"/>
        <v>25102.82</v>
      </c>
      <c r="F19" s="30">
        <f t="shared" si="5"/>
        <v>350534.06</v>
      </c>
      <c r="G19" s="30">
        <f t="shared" si="5"/>
        <v>493010.04</v>
      </c>
      <c r="H19" s="30">
        <f t="shared" si="5"/>
        <v>84111.09</v>
      </c>
      <c r="I19" s="30">
        <f t="shared" si="5"/>
        <v>269474.95</v>
      </c>
      <c r="J19" s="30">
        <f t="shared" si="5"/>
        <v>278223.08</v>
      </c>
      <c r="K19" s="30">
        <f t="shared" si="5"/>
        <v>292647.13</v>
      </c>
      <c r="L19" s="30">
        <f t="shared" si="5"/>
        <v>278886.22</v>
      </c>
      <c r="M19" s="30">
        <f t="shared" si="5"/>
        <v>165052.29</v>
      </c>
      <c r="N19" s="30">
        <f t="shared" si="5"/>
        <v>94701.84</v>
      </c>
      <c r="O19" s="30">
        <f t="shared" si="4"/>
        <v>3150308.1899999995</v>
      </c>
      <c r="W19" s="62"/>
    </row>
    <row r="20" spans="1:15" ht="18.75" customHeight="1">
      <c r="A20" s="26" t="s">
        <v>36</v>
      </c>
      <c r="B20" s="30">
        <v>32218.84</v>
      </c>
      <c r="C20" s="30">
        <v>24793.33</v>
      </c>
      <c r="D20" s="30">
        <v>11172.49</v>
      </c>
      <c r="E20" s="30">
        <v>4855.31</v>
      </c>
      <c r="F20" s="30">
        <v>14629.28</v>
      </c>
      <c r="G20" s="30">
        <v>20352.98</v>
      </c>
      <c r="H20" s="30">
        <v>3176.85</v>
      </c>
      <c r="I20" s="30">
        <v>14235.04</v>
      </c>
      <c r="J20" s="30">
        <v>21533.3</v>
      </c>
      <c r="K20" s="30">
        <v>31978.69</v>
      </c>
      <c r="L20" s="30">
        <v>29142</v>
      </c>
      <c r="M20" s="30">
        <v>11718.38</v>
      </c>
      <c r="N20" s="30">
        <v>6329.96</v>
      </c>
      <c r="O20" s="30">
        <f t="shared" si="4"/>
        <v>226136.44999999998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-232.89</v>
      </c>
      <c r="D23" s="30">
        <v>-2609.31</v>
      </c>
      <c r="E23" s="30">
        <v>0</v>
      </c>
      <c r="F23" s="30">
        <v>0</v>
      </c>
      <c r="G23" s="30">
        <v>-781.47</v>
      </c>
      <c r="H23" s="30">
        <v>-1767.57</v>
      </c>
      <c r="I23" s="30">
        <v>0</v>
      </c>
      <c r="J23" s="30">
        <v>-1515.63</v>
      </c>
      <c r="K23" s="30">
        <v>0</v>
      </c>
      <c r="L23" s="30">
        <v>-706.23</v>
      </c>
      <c r="M23" s="30">
        <v>-141.26</v>
      </c>
      <c r="N23" s="30">
        <v>-67.83</v>
      </c>
      <c r="O23" s="30">
        <f t="shared" si="4"/>
        <v>-7822.1900000000005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-33102.1</v>
      </c>
      <c r="D24" s="30">
        <v>-28270.5</v>
      </c>
      <c r="E24" s="30">
        <v>-8427.6</v>
      </c>
      <c r="F24" s="30">
        <v>-31827.07</v>
      </c>
      <c r="G24" s="30">
        <v>-40483.9</v>
      </c>
      <c r="H24" s="30">
        <v>-7218.54</v>
      </c>
      <c r="I24" s="30">
        <v>-31218.21</v>
      </c>
      <c r="J24" s="30">
        <v>-31385.85</v>
      </c>
      <c r="K24" s="30">
        <v>-37681.52</v>
      </c>
      <c r="L24" s="30">
        <v>-34741.71</v>
      </c>
      <c r="M24" s="30">
        <v>-18428.41</v>
      </c>
      <c r="N24" s="30">
        <v>-10764.6</v>
      </c>
      <c r="O24" s="30">
        <f t="shared" si="4"/>
        <v>-358740.51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23220.73</v>
      </c>
      <c r="E25" s="30">
        <v>6844.84</v>
      </c>
      <c r="F25" s="30">
        <v>14569.78</v>
      </c>
      <c r="G25" s="30">
        <v>19807.58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300692.36000000004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-52940.8</v>
      </c>
      <c r="C27" s="30">
        <f>+C28+C30+C41+C42+C45-C46</f>
        <v>-47876.4</v>
      </c>
      <c r="D27" s="30">
        <f t="shared" si="6"/>
        <v>-39718.8</v>
      </c>
      <c r="E27" s="30">
        <f t="shared" si="6"/>
        <v>-7194</v>
      </c>
      <c r="F27" s="30">
        <f t="shared" si="6"/>
        <v>-28322.8</v>
      </c>
      <c r="G27" s="30">
        <f t="shared" si="6"/>
        <v>-42592</v>
      </c>
      <c r="H27" s="30">
        <f t="shared" si="6"/>
        <v>-9495.2</v>
      </c>
      <c r="I27" s="30">
        <f t="shared" si="6"/>
        <v>-51084</v>
      </c>
      <c r="J27" s="30">
        <f t="shared" si="6"/>
        <v>-40106</v>
      </c>
      <c r="K27" s="30">
        <f t="shared" si="6"/>
        <v>-34104.4</v>
      </c>
      <c r="L27" s="30">
        <f t="shared" si="6"/>
        <v>-29744</v>
      </c>
      <c r="M27" s="30">
        <f t="shared" si="6"/>
        <v>-14427.6</v>
      </c>
      <c r="N27" s="30">
        <f t="shared" si="6"/>
        <v>-13314.4</v>
      </c>
      <c r="O27" s="30">
        <f t="shared" si="6"/>
        <v>-410920.4</v>
      </c>
    </row>
    <row r="28" spans="1:15" ht="18.75" customHeight="1">
      <c r="A28" s="26" t="s">
        <v>40</v>
      </c>
      <c r="B28" s="31">
        <f>+B29</f>
        <v>-52940.8</v>
      </c>
      <c r="C28" s="31">
        <f>+C29</f>
        <v>-47876.4</v>
      </c>
      <c r="D28" s="31">
        <f aca="true" t="shared" si="7" ref="D28:O28">+D29</f>
        <v>-39718.8</v>
      </c>
      <c r="E28" s="31">
        <f t="shared" si="7"/>
        <v>-7194</v>
      </c>
      <c r="F28" s="31">
        <f t="shared" si="7"/>
        <v>-28322.8</v>
      </c>
      <c r="G28" s="31">
        <f t="shared" si="7"/>
        <v>-42592</v>
      </c>
      <c r="H28" s="31">
        <f t="shared" si="7"/>
        <v>-9495.2</v>
      </c>
      <c r="I28" s="31">
        <f t="shared" si="7"/>
        <v>-51084</v>
      </c>
      <c r="J28" s="31">
        <f t="shared" si="7"/>
        <v>-40106</v>
      </c>
      <c r="K28" s="31">
        <f t="shared" si="7"/>
        <v>-34104.4</v>
      </c>
      <c r="L28" s="31">
        <f t="shared" si="7"/>
        <v>-29744</v>
      </c>
      <c r="M28" s="31">
        <f t="shared" si="7"/>
        <v>-14427.6</v>
      </c>
      <c r="N28" s="31">
        <f t="shared" si="7"/>
        <v>-13314.4</v>
      </c>
      <c r="O28" s="31">
        <f t="shared" si="7"/>
        <v>-410920.4</v>
      </c>
    </row>
    <row r="29" spans="1:26" ht="18.75" customHeight="1">
      <c r="A29" s="27" t="s">
        <v>41</v>
      </c>
      <c r="B29" s="16">
        <f>ROUND((-B9)*$G$3,2)</f>
        <v>-52940.8</v>
      </c>
      <c r="C29" s="16">
        <f aca="true" t="shared" si="8" ref="C29:N29">ROUND((-C9)*$G$3,2)</f>
        <v>-47876.4</v>
      </c>
      <c r="D29" s="16">
        <f t="shared" si="8"/>
        <v>-39718.8</v>
      </c>
      <c r="E29" s="16">
        <f t="shared" si="8"/>
        <v>-7194</v>
      </c>
      <c r="F29" s="16">
        <f t="shared" si="8"/>
        <v>-28322.8</v>
      </c>
      <c r="G29" s="16">
        <f t="shared" si="8"/>
        <v>-42592</v>
      </c>
      <c r="H29" s="16">
        <f t="shared" si="8"/>
        <v>-9495.2</v>
      </c>
      <c r="I29" s="16">
        <f t="shared" si="8"/>
        <v>-51084</v>
      </c>
      <c r="J29" s="16">
        <f t="shared" si="8"/>
        <v>-40106</v>
      </c>
      <c r="K29" s="16">
        <f t="shared" si="8"/>
        <v>-34104.4</v>
      </c>
      <c r="L29" s="16">
        <f t="shared" si="8"/>
        <v>-29744</v>
      </c>
      <c r="M29" s="16">
        <f t="shared" si="8"/>
        <v>-14427.6</v>
      </c>
      <c r="N29" s="16">
        <f t="shared" si="8"/>
        <v>-13314.4</v>
      </c>
      <c r="O29" s="32">
        <f aca="true" t="shared" si="9" ref="O29:O46">SUM(B29:N29)</f>
        <v>-410920.4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936940.6499999999</v>
      </c>
      <c r="C44" s="36">
        <f t="shared" si="11"/>
        <v>720086.6199999999</v>
      </c>
      <c r="D44" s="36">
        <f t="shared" si="11"/>
        <v>587111.5899999999</v>
      </c>
      <c r="E44" s="36">
        <f t="shared" si="11"/>
        <v>177809.99</v>
      </c>
      <c r="F44" s="36">
        <f t="shared" si="11"/>
        <v>679960.78</v>
      </c>
      <c r="G44" s="36">
        <f t="shared" si="11"/>
        <v>883145.5899999999</v>
      </c>
      <c r="H44" s="36">
        <f t="shared" si="11"/>
        <v>173798.24</v>
      </c>
      <c r="I44" s="36">
        <f t="shared" si="11"/>
        <v>693500.9900000001</v>
      </c>
      <c r="J44" s="36">
        <f t="shared" si="11"/>
        <v>665706.8400000001</v>
      </c>
      <c r="K44" s="36">
        <f t="shared" si="11"/>
        <v>833900.6399999999</v>
      </c>
      <c r="L44" s="36">
        <f t="shared" si="11"/>
        <v>765610.5700000001</v>
      </c>
      <c r="M44" s="36">
        <f t="shared" si="11"/>
        <v>411427.28</v>
      </c>
      <c r="N44" s="36">
        <f t="shared" si="11"/>
        <v>226522.77</v>
      </c>
      <c r="O44" s="36">
        <f>SUM(B44:N44)</f>
        <v>7755522.55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936940.64</v>
      </c>
      <c r="C50" s="51">
        <f t="shared" si="12"/>
        <v>720086.62</v>
      </c>
      <c r="D50" s="51">
        <f t="shared" si="12"/>
        <v>587111.59</v>
      </c>
      <c r="E50" s="51">
        <f t="shared" si="12"/>
        <v>177809.99</v>
      </c>
      <c r="F50" s="51">
        <f t="shared" si="12"/>
        <v>679960.78</v>
      </c>
      <c r="G50" s="51">
        <f t="shared" si="12"/>
        <v>883145.58</v>
      </c>
      <c r="H50" s="51">
        <f t="shared" si="12"/>
        <v>173798.24</v>
      </c>
      <c r="I50" s="51">
        <f t="shared" si="12"/>
        <v>693500.99</v>
      </c>
      <c r="J50" s="51">
        <f t="shared" si="12"/>
        <v>665706.84</v>
      </c>
      <c r="K50" s="51">
        <f t="shared" si="12"/>
        <v>833900.64</v>
      </c>
      <c r="L50" s="51">
        <f t="shared" si="12"/>
        <v>765610.57</v>
      </c>
      <c r="M50" s="51">
        <f t="shared" si="12"/>
        <v>411427.29</v>
      </c>
      <c r="N50" s="51">
        <f t="shared" si="12"/>
        <v>226522.77</v>
      </c>
      <c r="O50" s="36">
        <f t="shared" si="12"/>
        <v>7755522.54</v>
      </c>
      <c r="Q50"/>
    </row>
    <row r="51" spans="1:18" ht="18.75" customHeight="1">
      <c r="A51" s="26" t="s">
        <v>59</v>
      </c>
      <c r="B51" s="51">
        <v>783875.53</v>
      </c>
      <c r="C51" s="51">
        <v>528791.49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1312667.02</v>
      </c>
      <c r="P51"/>
      <c r="Q51"/>
      <c r="R51" s="43"/>
    </row>
    <row r="52" spans="1:16" ht="18.75" customHeight="1">
      <c r="A52" s="26" t="s">
        <v>60</v>
      </c>
      <c r="B52" s="51">
        <v>153065.11</v>
      </c>
      <c r="C52" s="51">
        <v>191295.13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344360.24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587111.59</v>
      </c>
      <c r="E53" s="52">
        <v>0</v>
      </c>
      <c r="F53" s="52">
        <v>0</v>
      </c>
      <c r="G53" s="52">
        <v>0</v>
      </c>
      <c r="H53" s="51">
        <v>173798.24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760909.83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177809.99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177809.99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679960.78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679960.78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883145.58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883145.58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693500.99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693500.99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665706.84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665706.84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833900.64</v>
      </c>
      <c r="L59" s="31">
        <v>765610.57</v>
      </c>
      <c r="M59" s="52">
        <v>0</v>
      </c>
      <c r="N59" s="52">
        <v>0</v>
      </c>
      <c r="O59" s="36">
        <f t="shared" si="13"/>
        <v>1599511.21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411427.29</v>
      </c>
      <c r="N60" s="52">
        <v>0</v>
      </c>
      <c r="O60" s="36">
        <f t="shared" si="13"/>
        <v>411427.29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226522.77</v>
      </c>
      <c r="O61" s="55">
        <f t="shared" si="13"/>
        <v>226522.77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2020-09-22T16:38:10Z</dcterms:modified>
  <cp:category/>
  <cp:version/>
  <cp:contentType/>
  <cp:contentStatus/>
</cp:coreProperties>
</file>