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<sst xmlns="http://schemas.openxmlformats.org/spreadsheetml/2006/main" count="79" uniqueCount="76">
  <si>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</si>
  <si>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</si>
  <si>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</si>
  <si>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</si>
  <si>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</si>
  <si>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</si>
  <si>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</si>
  <si>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</si>
  <si>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</si>
  <si>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</si>
  <si>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</si>
  <si>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</si>
  <si>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</si>
  <si>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</si>
  <si>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</si>
  <si>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</si>
  <si>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</si>
  <si>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</si>
  <si>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</si>
  <si>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</si>
  <si>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</si>
  <si>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</si>
  <si>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</si>
  <si>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</si>
  <si>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</si>
  <si>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</si>
  <si>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</si>
  <si>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</si>
  <si>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</si>
  <si>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</si>
  <si>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</si>
  <si>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</si>
  <si>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</si>
  <si>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</si>
  <si>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</si>
  <si>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</si>
  <si>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</si>
  <si>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</si>
  <si>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</si>
  <si>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</si>
  <si>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</si>
  <si>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</si>
  <si>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</si>
  <si>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</si>
  <si>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</si>
  <si>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</si>
  <si>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</si>
  <si>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</si>
  <si>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</si>
  <si>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</si>
  <si>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</si>
  <si>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</si>
  <si>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</si>
  <si>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</si>
  <si>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</si>
  <si>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</si>
  <si>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</si>
  <si>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</si>
  <si>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</si>
  <si>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</si>
  <si>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</si>
  <si>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</si>
  <si>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</si>
  <si>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</si>
  <si>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</si>
  <si>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</si>
  <si>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</si>
  <si>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</si>
  <si>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</si>
  <si>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</si>
  <si>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</si>
  <si>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</si>
  <si>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</si>
  <si>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</si>
  <si>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</si>
  <si>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15/09/20 - VENCIMENTO 22/09/20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</si>
</sst>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279681</v>
      </c>
      <c r="C7" s="9">
        <f t="shared" si="0"/>
        <v>191031</v>
      </c>
      <c r="D7" s="9">
        <f t="shared" si="0"/>
        <v>216192</v>
      </c>
      <c r="E7" s="9">
        <f t="shared" si="0"/>
        <v>44701</v>
      </c>
      <c r="F7" s="9">
        <f t="shared" si="0"/>
        <v>153085</v>
      </c>
      <c r="G7" s="9">
        <f t="shared" si="0"/>
        <v>230802</v>
      </c>
      <c r="H7" s="9">
        <f t="shared" si="0"/>
        <v>40348</v>
      </c>
      <c r="I7" s="9">
        <f t="shared" si="0"/>
        <v>196651</v>
      </c>
      <c r="J7" s="9">
        <f t="shared" si="0"/>
        <v>177060</v>
      </c>
      <c r="K7" s="9">
        <f t="shared" si="0"/>
        <v>247288</v>
      </c>
      <c r="L7" s="9">
        <f t="shared" si="0"/>
        <v>191003</v>
      </c>
      <c r="M7" s="9">
        <f t="shared" si="0"/>
        <v>82378</v>
      </c>
      <c r="N7" s="9">
        <f t="shared" si="0"/>
        <v>54240</v>
      </c>
      <c r="O7" s="9">
        <f t="shared" si="0"/>
        <v>2104460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12089</v>
      </c>
      <c r="C8" s="11">
        <f t="shared" si="1"/>
        <v>10982</v>
      </c>
      <c r="D8" s="11">
        <f t="shared" si="1"/>
        <v>9191</v>
      </c>
      <c r="E8" s="11">
        <f t="shared" si="1"/>
        <v>1679</v>
      </c>
      <c r="F8" s="11">
        <f t="shared" si="1"/>
        <v>6672</v>
      </c>
      <c r="G8" s="11">
        <f t="shared" si="1"/>
        <v>10218</v>
      </c>
      <c r="H8" s="11">
        <f t="shared" si="1"/>
        <v>2306</v>
      </c>
      <c r="I8" s="11">
        <f t="shared" si="1"/>
        <v>11449</v>
      </c>
      <c r="J8" s="11">
        <f t="shared" si="1"/>
        <v>9262</v>
      </c>
      <c r="K8" s="11">
        <f t="shared" si="1"/>
        <v>7882</v>
      </c>
      <c r="L8" s="11">
        <f t="shared" si="1"/>
        <v>6815</v>
      </c>
      <c r="M8" s="11">
        <f t="shared" si="1"/>
        <v>3310</v>
      </c>
      <c r="N8" s="11">
        <f t="shared" si="1"/>
        <v>3194</v>
      </c>
      <c r="O8" s="11">
        <f t="shared" si="1"/>
        <v>95049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12089</v>
      </c>
      <c r="C9" s="11">
        <v>10982</v>
      </c>
      <c r="D9" s="11">
        <v>9191</v>
      </c>
      <c r="E9" s="11">
        <v>1679</v>
      </c>
      <c r="F9" s="11">
        <v>6672</v>
      </c>
      <c r="G9" s="11">
        <v>10218</v>
      </c>
      <c r="H9" s="11">
        <v>2305</v>
      </c>
      <c r="I9" s="11">
        <v>11449</v>
      </c>
      <c r="J9" s="11">
        <v>9262</v>
      </c>
      <c r="K9" s="11">
        <v>7880</v>
      </c>
      <c r="L9" s="11">
        <v>6815</v>
      </c>
      <c r="M9" s="11">
        <v>3305</v>
      </c>
      <c r="N9" s="11">
        <v>3194</v>
      </c>
      <c r="O9" s="11">
        <f>SUM(B9:N9)</f>
        <v>95041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267592</v>
      </c>
      <c r="C11" s="13">
        <v>180049</v>
      </c>
      <c r="D11" s="13">
        <v>207001</v>
      </c>
      <c r="E11" s="13">
        <v>43022</v>
      </c>
      <c r="F11" s="13">
        <v>146413</v>
      </c>
      <c r="G11" s="13">
        <v>220584</v>
      </c>
      <c r="H11" s="13">
        <v>38042</v>
      </c>
      <c r="I11" s="13">
        <v>185202</v>
      </c>
      <c r="J11" s="13">
        <v>167798</v>
      </c>
      <c r="K11" s="13">
        <v>239406</v>
      </c>
      <c r="L11" s="13">
        <v>184188</v>
      </c>
      <c r="M11" s="13">
        <v>79068</v>
      </c>
      <c r="N11" s="13">
        <v>51046</v>
      </c>
      <c r="O11" s="11">
        <f>SUM(B11:N11)</f>
        <v>2009411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1.543986352318182</v>
      </c>
      <c r="C15" s="19">
        <v>1.661388840332641</v>
      </c>
      <c r="D15" s="19">
        <v>1.426962485937199</v>
      </c>
      <c r="E15" s="19">
        <v>1.171986563658825</v>
      </c>
      <c r="F15" s="19">
        <v>1.948887504926012</v>
      </c>
      <c r="G15" s="19">
        <v>2.09549427600377</v>
      </c>
      <c r="H15" s="19">
        <v>1.847462475612399</v>
      </c>
      <c r="I15" s="19">
        <v>1.603184771992827</v>
      </c>
      <c r="J15" s="19">
        <v>1.674614631604114</v>
      </c>
      <c r="K15" s="19">
        <v>1.531803647515143</v>
      </c>
      <c r="L15" s="19">
        <v>1.579541600338382</v>
      </c>
      <c r="M15" s="19">
        <v>1.724527079233367</v>
      </c>
      <c r="N15" s="19">
        <v>1.665929364203028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993188.36</v>
      </c>
      <c r="C17" s="24">
        <f aca="true" t="shared" si="2" ref="C17:N17">C18+C19+C20+C21+C22+C23+C24+C25</f>
        <v>763694.96</v>
      </c>
      <c r="D17" s="24">
        <f t="shared" si="2"/>
        <v>627699.08</v>
      </c>
      <c r="E17" s="24">
        <f t="shared" si="2"/>
        <v>185593.74000000002</v>
      </c>
      <c r="F17" s="24">
        <f t="shared" si="2"/>
        <v>698449.7200000001</v>
      </c>
      <c r="G17" s="24">
        <f t="shared" si="2"/>
        <v>934102.9500000001</v>
      </c>
      <c r="H17" s="24">
        <f t="shared" si="2"/>
        <v>187140.18000000002</v>
      </c>
      <c r="I17" s="24">
        <f t="shared" si="2"/>
        <v>741066.1300000001</v>
      </c>
      <c r="J17" s="24">
        <f t="shared" si="2"/>
        <v>695448.6</v>
      </c>
      <c r="K17" s="24">
        <f t="shared" si="2"/>
        <v>857506.8599999999</v>
      </c>
      <c r="L17" s="24">
        <f t="shared" si="2"/>
        <v>779640.1499999999</v>
      </c>
      <c r="M17" s="24">
        <f t="shared" si="2"/>
        <v>425399.43000000005</v>
      </c>
      <c r="N17" s="24">
        <f t="shared" si="2"/>
        <v>238094.62999999995</v>
      </c>
      <c r="O17" s="24">
        <f>O18+O19+O20+O21+O22+O23+O24+O25</f>
        <v>8127024.790000002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624863.29</v>
      </c>
      <c r="C18" s="30">
        <f t="shared" si="3"/>
        <v>440804.03</v>
      </c>
      <c r="D18" s="30">
        <f t="shared" si="3"/>
        <v>437399.65</v>
      </c>
      <c r="E18" s="30">
        <f t="shared" si="3"/>
        <v>154714.63</v>
      </c>
      <c r="F18" s="30">
        <f t="shared" si="3"/>
        <v>358861.86</v>
      </c>
      <c r="G18" s="30">
        <f t="shared" si="3"/>
        <v>444778.53</v>
      </c>
      <c r="H18" s="30">
        <f t="shared" si="3"/>
        <v>104255.2</v>
      </c>
      <c r="I18" s="30">
        <f t="shared" si="3"/>
        <v>450173.47</v>
      </c>
      <c r="J18" s="30">
        <f t="shared" si="3"/>
        <v>407963.95</v>
      </c>
      <c r="K18" s="30">
        <f t="shared" si="3"/>
        <v>538939.47</v>
      </c>
      <c r="L18" s="30">
        <f t="shared" si="3"/>
        <v>473763.84</v>
      </c>
      <c r="M18" s="30">
        <f t="shared" si="3"/>
        <v>236054.16</v>
      </c>
      <c r="N18" s="30">
        <f t="shared" si="3"/>
        <v>140459.9</v>
      </c>
      <c r="O18" s="30">
        <f aca="true" t="shared" si="4" ref="O18:O25">SUM(B18:N18)</f>
        <v>4813031.98</v>
      </c>
    </row>
    <row r="19" spans="1:23" ht="18.75" customHeight="1">
      <c r="A19" s="26" t="s">
        <v>35</v>
      </c>
      <c r="B19" s="30">
        <f>IF(B15&lt;&gt;0,ROUND((B15-1)*B18,2),0)</f>
        <v>339917.1</v>
      </c>
      <c r="C19" s="30">
        <f aca="true" t="shared" si="5" ref="C19:N19">IF(C15&lt;&gt;0,ROUND((C15-1)*C18,2),0)</f>
        <v>291542.87</v>
      </c>
      <c r="D19" s="30">
        <f t="shared" si="5"/>
        <v>186753.24</v>
      </c>
      <c r="E19" s="30">
        <f t="shared" si="5"/>
        <v>26608.84</v>
      </c>
      <c r="F19" s="30">
        <f t="shared" si="5"/>
        <v>340519.53</v>
      </c>
      <c r="G19" s="30">
        <f t="shared" si="5"/>
        <v>487252.33</v>
      </c>
      <c r="H19" s="30">
        <f t="shared" si="5"/>
        <v>88352.37</v>
      </c>
      <c r="I19" s="30">
        <f t="shared" si="5"/>
        <v>271537.78</v>
      </c>
      <c r="J19" s="30">
        <f t="shared" si="5"/>
        <v>275218.45</v>
      </c>
      <c r="K19" s="30">
        <f t="shared" si="5"/>
        <v>286609.98</v>
      </c>
      <c r="L19" s="30">
        <f t="shared" si="5"/>
        <v>274565.85</v>
      </c>
      <c r="M19" s="30">
        <f t="shared" si="5"/>
        <v>171027.63</v>
      </c>
      <c r="N19" s="30">
        <f t="shared" si="5"/>
        <v>93536.37</v>
      </c>
      <c r="O19" s="30">
        <f t="shared" si="4"/>
        <v>3133442.3400000003</v>
      </c>
      <c r="W19" s="62"/>
    </row>
    <row r="20" spans="1:15" ht="18.75" customHeight="1">
      <c r="A20" s="26" t="s">
        <v>36</v>
      </c>
      <c r="B20" s="30">
        <v>34304.87</v>
      </c>
      <c r="C20" s="30">
        <v>25071.75</v>
      </c>
      <c r="D20" s="30">
        <v>11205.27</v>
      </c>
      <c r="E20" s="30">
        <v>5857.07</v>
      </c>
      <c r="F20" s="30">
        <v>15017.03</v>
      </c>
      <c r="G20" s="30">
        <v>22161.89</v>
      </c>
      <c r="H20" s="30">
        <v>3491.92</v>
      </c>
      <c r="I20" s="30">
        <v>14045.78</v>
      </c>
      <c r="J20" s="30">
        <v>21793.49</v>
      </c>
      <c r="K20" s="30">
        <v>32460.1</v>
      </c>
      <c r="L20" s="30">
        <v>29728.35</v>
      </c>
      <c r="M20" s="30">
        <v>11422.06</v>
      </c>
      <c r="N20" s="30">
        <v>6367.15</v>
      </c>
      <c r="O20" s="30">
        <f t="shared" si="4"/>
        <v>232926.72999999998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-388.15</v>
      </c>
      <c r="D23" s="30">
        <v>-2609.31</v>
      </c>
      <c r="E23" s="30">
        <v>-74.27</v>
      </c>
      <c r="F23" s="30">
        <v>-482.82</v>
      </c>
      <c r="G23" s="30">
        <v>-781.47</v>
      </c>
      <c r="H23" s="30">
        <v>-1599.23</v>
      </c>
      <c r="I23" s="30">
        <v>-78.7</v>
      </c>
      <c r="J23" s="30">
        <v>-1994.25</v>
      </c>
      <c r="K23" s="30">
        <v>-421.98</v>
      </c>
      <c r="L23" s="30">
        <v>-1412.46</v>
      </c>
      <c r="M23" s="30">
        <v>-70.63</v>
      </c>
      <c r="N23" s="30">
        <v>-135.66</v>
      </c>
      <c r="O23" s="30">
        <f t="shared" si="4"/>
        <v>-10048.929999999998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-32961.24</v>
      </c>
      <c r="D24" s="30">
        <v>-28270.5</v>
      </c>
      <c r="E24" s="30">
        <v>-8357.37</v>
      </c>
      <c r="F24" s="30">
        <v>-31403.65</v>
      </c>
      <c r="G24" s="30">
        <v>-40483.9</v>
      </c>
      <c r="H24" s="30">
        <v>-7360.08</v>
      </c>
      <c r="I24" s="30">
        <v>-31147.74</v>
      </c>
      <c r="J24" s="30">
        <v>-30962.67</v>
      </c>
      <c r="K24" s="30">
        <v>-37261.28</v>
      </c>
      <c r="L24" s="30">
        <v>-34107.48</v>
      </c>
      <c r="M24" s="30">
        <v>-18498.48</v>
      </c>
      <c r="N24" s="30">
        <v>-10694.7</v>
      </c>
      <c r="O24" s="30">
        <f t="shared" si="4"/>
        <v>-356699.5899999999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23220.73</v>
      </c>
      <c r="E25" s="30">
        <v>6844.84</v>
      </c>
      <c r="F25" s="30">
        <v>14569.78</v>
      </c>
      <c r="G25" s="30">
        <v>19807.58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300692.36000000004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-53191.6</v>
      </c>
      <c r="C27" s="30">
        <f>+C28+C30+C41+C42+C45-C46</f>
        <v>-48320.8</v>
      </c>
      <c r="D27" s="30">
        <f t="shared" si="6"/>
        <v>-40440.4</v>
      </c>
      <c r="E27" s="30">
        <f t="shared" si="6"/>
        <v>-7387.6</v>
      </c>
      <c r="F27" s="30">
        <f t="shared" si="6"/>
        <v>-29356.8</v>
      </c>
      <c r="G27" s="30">
        <f t="shared" si="6"/>
        <v>-44959.2</v>
      </c>
      <c r="H27" s="30">
        <f t="shared" si="6"/>
        <v>-10142</v>
      </c>
      <c r="I27" s="30">
        <f t="shared" si="6"/>
        <v>-50375.6</v>
      </c>
      <c r="J27" s="30">
        <f t="shared" si="6"/>
        <v>-40752.8</v>
      </c>
      <c r="K27" s="30">
        <f t="shared" si="6"/>
        <v>-34672</v>
      </c>
      <c r="L27" s="30">
        <f t="shared" si="6"/>
        <v>-29986</v>
      </c>
      <c r="M27" s="30">
        <f t="shared" si="6"/>
        <v>-14542</v>
      </c>
      <c r="N27" s="30">
        <f t="shared" si="6"/>
        <v>-14053.6</v>
      </c>
      <c r="O27" s="30">
        <f t="shared" si="6"/>
        <v>-418180.3999999999</v>
      </c>
    </row>
    <row r="28" spans="1:15" ht="18.75" customHeight="1">
      <c r="A28" s="26" t="s">
        <v>40</v>
      </c>
      <c r="B28" s="31">
        <f>+B29</f>
        <v>-53191.6</v>
      </c>
      <c r="C28" s="31">
        <f>+C29</f>
        <v>-48320.8</v>
      </c>
      <c r="D28" s="31">
        <f aca="true" t="shared" si="7" ref="D28:O28">+D29</f>
        <v>-40440.4</v>
      </c>
      <c r="E28" s="31">
        <f t="shared" si="7"/>
        <v>-7387.6</v>
      </c>
      <c r="F28" s="31">
        <f t="shared" si="7"/>
        <v>-29356.8</v>
      </c>
      <c r="G28" s="31">
        <f t="shared" si="7"/>
        <v>-44959.2</v>
      </c>
      <c r="H28" s="31">
        <f t="shared" si="7"/>
        <v>-10142</v>
      </c>
      <c r="I28" s="31">
        <f t="shared" si="7"/>
        <v>-50375.6</v>
      </c>
      <c r="J28" s="31">
        <f t="shared" si="7"/>
        <v>-40752.8</v>
      </c>
      <c r="K28" s="31">
        <f t="shared" si="7"/>
        <v>-34672</v>
      </c>
      <c r="L28" s="31">
        <f t="shared" si="7"/>
        <v>-29986</v>
      </c>
      <c r="M28" s="31">
        <f t="shared" si="7"/>
        <v>-14542</v>
      </c>
      <c r="N28" s="31">
        <f t="shared" si="7"/>
        <v>-14053.6</v>
      </c>
      <c r="O28" s="31">
        <f t="shared" si="7"/>
        <v>-418180.3999999999</v>
      </c>
    </row>
    <row r="29" spans="1:26" ht="18.75" customHeight="1">
      <c r="A29" s="27" t="s">
        <v>41</v>
      </c>
      <c r="B29" s="16">
        <f>ROUND((-B9)*$G$3,2)</f>
        <v>-53191.6</v>
      </c>
      <c r="C29" s="16">
        <f aca="true" t="shared" si="8" ref="C29:N29">ROUND((-C9)*$G$3,2)</f>
        <v>-48320.8</v>
      </c>
      <c r="D29" s="16">
        <f t="shared" si="8"/>
        <v>-40440.4</v>
      </c>
      <c r="E29" s="16">
        <f t="shared" si="8"/>
        <v>-7387.6</v>
      </c>
      <c r="F29" s="16">
        <f t="shared" si="8"/>
        <v>-29356.8</v>
      </c>
      <c r="G29" s="16">
        <f t="shared" si="8"/>
        <v>-44959.2</v>
      </c>
      <c r="H29" s="16">
        <f t="shared" si="8"/>
        <v>-10142</v>
      </c>
      <c r="I29" s="16">
        <f t="shared" si="8"/>
        <v>-50375.6</v>
      </c>
      <c r="J29" s="16">
        <f t="shared" si="8"/>
        <v>-40752.8</v>
      </c>
      <c r="K29" s="16">
        <f t="shared" si="8"/>
        <v>-34672</v>
      </c>
      <c r="L29" s="16">
        <f t="shared" si="8"/>
        <v>-29986</v>
      </c>
      <c r="M29" s="16">
        <f t="shared" si="8"/>
        <v>-14542</v>
      </c>
      <c r="N29" s="16">
        <f t="shared" si="8"/>
        <v>-14053.6</v>
      </c>
      <c r="O29" s="32">
        <f aca="true" t="shared" si="9" ref="O29:O46">SUM(B29:N29)</f>
        <v>-418180.3999999999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939996.76</v>
      </c>
      <c r="C44" s="36">
        <f t="shared" si="11"/>
        <v>715374.1599999999</v>
      </c>
      <c r="D44" s="36">
        <f t="shared" si="11"/>
        <v>587258.6799999999</v>
      </c>
      <c r="E44" s="36">
        <f t="shared" si="11"/>
        <v>178206.14</v>
      </c>
      <c r="F44" s="36">
        <f t="shared" si="11"/>
        <v>669092.92</v>
      </c>
      <c r="G44" s="36">
        <f t="shared" si="11"/>
        <v>889143.7500000001</v>
      </c>
      <c r="H44" s="36">
        <f t="shared" si="11"/>
        <v>176998.18000000002</v>
      </c>
      <c r="I44" s="36">
        <f t="shared" si="11"/>
        <v>690690.5300000001</v>
      </c>
      <c r="J44" s="36">
        <f t="shared" si="11"/>
        <v>654695.7999999999</v>
      </c>
      <c r="K44" s="36">
        <f t="shared" si="11"/>
        <v>822834.8599999999</v>
      </c>
      <c r="L44" s="36">
        <f t="shared" si="11"/>
        <v>749654.1499999999</v>
      </c>
      <c r="M44" s="36">
        <f t="shared" si="11"/>
        <v>410857.43000000005</v>
      </c>
      <c r="N44" s="36">
        <f t="shared" si="11"/>
        <v>224041.02999999994</v>
      </c>
      <c r="O44" s="36">
        <f>SUM(B44:N44)</f>
        <v>7708844.39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939996.76</v>
      </c>
      <c r="C50" s="51">
        <f t="shared" si="12"/>
        <v>715374.16</v>
      </c>
      <c r="D50" s="51">
        <f t="shared" si="12"/>
        <v>587258.69</v>
      </c>
      <c r="E50" s="51">
        <f t="shared" si="12"/>
        <v>178206.14</v>
      </c>
      <c r="F50" s="51">
        <f t="shared" si="12"/>
        <v>669092.92</v>
      </c>
      <c r="G50" s="51">
        <f t="shared" si="12"/>
        <v>889143.76</v>
      </c>
      <c r="H50" s="51">
        <f t="shared" si="12"/>
        <v>176998.17</v>
      </c>
      <c r="I50" s="51">
        <f t="shared" si="12"/>
        <v>690690.53</v>
      </c>
      <c r="J50" s="51">
        <f t="shared" si="12"/>
        <v>654695.79</v>
      </c>
      <c r="K50" s="51">
        <f t="shared" si="12"/>
        <v>822834.85</v>
      </c>
      <c r="L50" s="51">
        <f t="shared" si="12"/>
        <v>749654.16</v>
      </c>
      <c r="M50" s="51">
        <f t="shared" si="12"/>
        <v>410857.43</v>
      </c>
      <c r="N50" s="51">
        <f t="shared" si="12"/>
        <v>224041.04</v>
      </c>
      <c r="O50" s="36">
        <f t="shared" si="12"/>
        <v>7708844.399999999</v>
      </c>
      <c r="Q50"/>
    </row>
    <row r="51" spans="1:18" ht="18.75" customHeight="1">
      <c r="A51" s="26" t="s">
        <v>59</v>
      </c>
      <c r="B51" s="51">
        <v>786412.11</v>
      </c>
      <c r="C51" s="51">
        <v>525398.52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1311810.63</v>
      </c>
      <c r="P51"/>
      <c r="Q51"/>
      <c r="R51" s="43"/>
    </row>
    <row r="52" spans="1:16" ht="18.75" customHeight="1">
      <c r="A52" s="26" t="s">
        <v>60</v>
      </c>
      <c r="B52" s="51">
        <v>153584.65</v>
      </c>
      <c r="C52" s="51">
        <v>189975.64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343560.29000000004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587258.69</v>
      </c>
      <c r="E53" s="52">
        <v>0</v>
      </c>
      <c r="F53" s="52">
        <v>0</v>
      </c>
      <c r="G53" s="52">
        <v>0</v>
      </c>
      <c r="H53" s="51">
        <v>176998.17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764256.86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178206.14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178206.14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669092.92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669092.92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889143.76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889143.76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690690.53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690690.53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654695.79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654695.79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822834.85</v>
      </c>
      <c r="L59" s="31">
        <v>749654.16</v>
      </c>
      <c r="M59" s="52">
        <v>0</v>
      </c>
      <c r="N59" s="52">
        <v>0</v>
      </c>
      <c r="O59" s="36">
        <f t="shared" si="13"/>
        <v>1572489.01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410857.43</v>
      </c>
      <c r="N60" s="52">
        <v>0</v>
      </c>
      <c r="O60" s="36">
        <f t="shared" si="13"/>
        <v>410857.43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224041.04</v>
      </c>
      <c r="O61" s="55">
        <f t="shared" si="13"/>
        <v>224041.04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2020-09-21T19:27:31Z</dcterms:modified>
  <cp:category/>
  <cp:version/>
  <cp:contentType/>
  <cp:contentStatus/>
</cp:coreProperties>
</file>