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<sst xmlns="http://schemas.openxmlformats.org/spreadsheetml/2006/main" count="79" uniqueCount="76">
  <si>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</si>
  <si>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</si>
  <si>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</si>
  <si>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</si>
  <si>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</si>
  <si>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</si>
  <si>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</si>
  <si>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</si>
  <si>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</si>
  <si>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</si>
  <si>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</si>
  <si>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</si>
  <si>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</si>
  <si>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</si>
  <si>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</si>
  <si>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</si>
  <si>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</si>
  <si>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</si>
  <si>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</si>
  <si>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</si>
  <si>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</si>
  <si>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</si>
  <si>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</si>
  <si>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</si>
  <si>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</si>
  <si>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</si>
  <si>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</si>
  <si>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</si>
  <si>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</si>
  <si>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</si>
  <si>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</si>
  <si>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</si>
  <si>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</si>
  <si>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</si>
  <si>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</si>
  <si>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</si>
  <si>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</si>
  <si>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</si>
  <si>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</si>
  <si>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</si>
  <si>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</si>
  <si>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</si>
  <si>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</si>
  <si>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</si>
  <si>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</si>
  <si>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</si>
  <si>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</si>
  <si>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</si>
  <si>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</si>
  <si>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</si>
  <si>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</si>
  <si>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</si>
  <si>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</si>
  <si>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</si>
  <si>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</si>
  <si>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</si>
  <si>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</si>
  <si>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</si>
  <si>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</si>
  <si>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</si>
  <si>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</si>
  <si>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</si>
  <si>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</si>
  <si>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</si>
  <si>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</si>
  <si>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</si>
  <si>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</si>
  <si>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</si>
  <si>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</si>
  <si>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</si>
  <si>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</si>
  <si>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</si>
  <si>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</si>
  <si>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</si>
  <si>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</si>
  <si>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14/09/20 - VENCIMENTO 21/09/20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</si>
</sst>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272097</v>
      </c>
      <c r="C7" s="9">
        <f t="shared" si="0"/>
        <v>183087</v>
      </c>
      <c r="D7" s="9">
        <f t="shared" si="0"/>
        <v>210945</v>
      </c>
      <c r="E7" s="9">
        <f t="shared" si="0"/>
        <v>42983</v>
      </c>
      <c r="F7" s="9">
        <f t="shared" si="0"/>
        <v>148738</v>
      </c>
      <c r="G7" s="9">
        <f t="shared" si="0"/>
        <v>221162</v>
      </c>
      <c r="H7" s="9">
        <f t="shared" si="0"/>
        <v>39426</v>
      </c>
      <c r="I7" s="9">
        <f t="shared" si="0"/>
        <v>185355</v>
      </c>
      <c r="J7" s="9">
        <f t="shared" si="0"/>
        <v>173209</v>
      </c>
      <c r="K7" s="9">
        <f t="shared" si="0"/>
        <v>240594</v>
      </c>
      <c r="L7" s="9">
        <f t="shared" si="0"/>
        <v>189222</v>
      </c>
      <c r="M7" s="9">
        <f t="shared" si="0"/>
        <v>80967</v>
      </c>
      <c r="N7" s="9">
        <f t="shared" si="0"/>
        <v>53641</v>
      </c>
      <c r="O7" s="9">
        <f t="shared" si="0"/>
        <v>2041426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13302</v>
      </c>
      <c r="C8" s="11">
        <f t="shared" si="1"/>
        <v>11673</v>
      </c>
      <c r="D8" s="11">
        <f t="shared" si="1"/>
        <v>10168</v>
      </c>
      <c r="E8" s="11">
        <f t="shared" si="1"/>
        <v>1867</v>
      </c>
      <c r="F8" s="11">
        <f t="shared" si="1"/>
        <v>7146</v>
      </c>
      <c r="G8" s="11">
        <f t="shared" si="1"/>
        <v>10591</v>
      </c>
      <c r="H8" s="11">
        <f t="shared" si="1"/>
        <v>2272</v>
      </c>
      <c r="I8" s="11">
        <f t="shared" si="1"/>
        <v>12067</v>
      </c>
      <c r="J8" s="11">
        <f t="shared" si="1"/>
        <v>9872</v>
      </c>
      <c r="K8" s="11">
        <f t="shared" si="1"/>
        <v>8799</v>
      </c>
      <c r="L8" s="11">
        <f t="shared" si="1"/>
        <v>7863</v>
      </c>
      <c r="M8" s="11">
        <f t="shared" si="1"/>
        <v>3634</v>
      </c>
      <c r="N8" s="11">
        <f t="shared" si="1"/>
        <v>3424</v>
      </c>
      <c r="O8" s="11">
        <f t="shared" si="1"/>
        <v>102678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13302</v>
      </c>
      <c r="C9" s="11">
        <v>11673</v>
      </c>
      <c r="D9" s="11">
        <v>10168</v>
      </c>
      <c r="E9" s="11">
        <v>1867</v>
      </c>
      <c r="F9" s="11">
        <v>7146</v>
      </c>
      <c r="G9" s="11">
        <v>10591</v>
      </c>
      <c r="H9" s="11">
        <v>2269</v>
      </c>
      <c r="I9" s="11">
        <v>12067</v>
      </c>
      <c r="J9" s="11">
        <v>9872</v>
      </c>
      <c r="K9" s="11">
        <v>8793</v>
      </c>
      <c r="L9" s="11">
        <v>7863</v>
      </c>
      <c r="M9" s="11">
        <v>3629</v>
      </c>
      <c r="N9" s="11">
        <v>3424</v>
      </c>
      <c r="O9" s="11">
        <f>SUM(B9:N9)</f>
        <v>102664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6</v>
      </c>
      <c r="L10" s="13">
        <v>0</v>
      </c>
      <c r="M10" s="13">
        <v>5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258795</v>
      </c>
      <c r="C11" s="13">
        <v>171414</v>
      </c>
      <c r="D11" s="13">
        <v>200777</v>
      </c>
      <c r="E11" s="13">
        <v>41116</v>
      </c>
      <c r="F11" s="13">
        <v>141592</v>
      </c>
      <c r="G11" s="13">
        <v>210571</v>
      </c>
      <c r="H11" s="13">
        <v>37154</v>
      </c>
      <c r="I11" s="13">
        <v>173288</v>
      </c>
      <c r="J11" s="13">
        <v>163337</v>
      </c>
      <c r="K11" s="13">
        <v>231795</v>
      </c>
      <c r="L11" s="13">
        <v>181359</v>
      </c>
      <c r="M11" s="13">
        <v>77333</v>
      </c>
      <c r="N11" s="13">
        <v>50217</v>
      </c>
      <c r="O11" s="11">
        <f>SUM(B11:N11)</f>
        <v>1938748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1.573955815296717</v>
      </c>
      <c r="C15" s="19">
        <v>1.71693848123332</v>
      </c>
      <c r="D15" s="19">
        <v>1.413961856213124</v>
      </c>
      <c r="E15" s="19">
        <v>1.220816516337421</v>
      </c>
      <c r="F15" s="19">
        <v>1.942426700200006</v>
      </c>
      <c r="G15" s="19">
        <v>2.137124592262746</v>
      </c>
      <c r="H15" s="19">
        <v>1.920262962197539</v>
      </c>
      <c r="I15" s="19">
        <v>1.639143418502535</v>
      </c>
      <c r="J15" s="19">
        <v>1.709197545097745</v>
      </c>
      <c r="K15" s="19">
        <v>1.564111503756917</v>
      </c>
      <c r="L15" s="19">
        <v>1.547604354188099</v>
      </c>
      <c r="M15" s="19">
        <v>1.721717023849537</v>
      </c>
      <c r="N15" s="19">
        <v>1.693126115094393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985144.6300000001</v>
      </c>
      <c r="C17" s="24">
        <f aca="true" t="shared" si="2" ref="C17:N17">C18+C19+C20+C21+C22+C23+C24+C25</f>
        <v>756151.74</v>
      </c>
      <c r="D17" s="24">
        <f t="shared" si="2"/>
        <v>604826.33</v>
      </c>
      <c r="E17" s="24">
        <f t="shared" si="2"/>
        <v>185788.43999999997</v>
      </c>
      <c r="F17" s="24">
        <f t="shared" si="2"/>
        <v>675908.55</v>
      </c>
      <c r="G17" s="24">
        <f t="shared" si="2"/>
        <v>912919.0299999999</v>
      </c>
      <c r="H17" s="24">
        <f t="shared" si="2"/>
        <v>189869.19</v>
      </c>
      <c r="I17" s="24">
        <f t="shared" si="2"/>
        <v>714660.14</v>
      </c>
      <c r="J17" s="24">
        <f t="shared" si="2"/>
        <v>694473.8800000001</v>
      </c>
      <c r="K17" s="24">
        <f t="shared" si="2"/>
        <v>851793.5799999998</v>
      </c>
      <c r="L17" s="24">
        <f t="shared" si="2"/>
        <v>756726.53</v>
      </c>
      <c r="M17" s="24">
        <f t="shared" si="2"/>
        <v>417598.39999999997</v>
      </c>
      <c r="N17" s="24">
        <f t="shared" si="2"/>
        <v>239435.02</v>
      </c>
      <c r="O17" s="24">
        <f>O18+O19+O20+O21+O22+O23+O24+O25</f>
        <v>7985295.460000001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607919.12</v>
      </c>
      <c r="C18" s="30">
        <f t="shared" si="3"/>
        <v>422473.25</v>
      </c>
      <c r="D18" s="30">
        <f t="shared" si="3"/>
        <v>426783.92</v>
      </c>
      <c r="E18" s="30">
        <f t="shared" si="3"/>
        <v>148768.46</v>
      </c>
      <c r="F18" s="30">
        <f t="shared" si="3"/>
        <v>348671.62</v>
      </c>
      <c r="G18" s="30">
        <f t="shared" si="3"/>
        <v>426201.29</v>
      </c>
      <c r="H18" s="30">
        <f t="shared" si="3"/>
        <v>101872.84</v>
      </c>
      <c r="I18" s="30">
        <f t="shared" si="3"/>
        <v>424314.67</v>
      </c>
      <c r="J18" s="30">
        <f t="shared" si="3"/>
        <v>399090.86</v>
      </c>
      <c r="K18" s="30">
        <f t="shared" si="3"/>
        <v>524350.56</v>
      </c>
      <c r="L18" s="30">
        <f t="shared" si="3"/>
        <v>469346.25</v>
      </c>
      <c r="M18" s="30">
        <f t="shared" si="3"/>
        <v>232010.94</v>
      </c>
      <c r="N18" s="30">
        <f t="shared" si="3"/>
        <v>138908.73</v>
      </c>
      <c r="O18" s="30">
        <f aca="true" t="shared" si="4" ref="O18:O25">SUM(B18:N18)</f>
        <v>4670712.510000001</v>
      </c>
    </row>
    <row r="19" spans="1:23" ht="18.75" customHeight="1">
      <c r="A19" s="26" t="s">
        <v>35</v>
      </c>
      <c r="B19" s="30">
        <f>IF(B15&lt;&gt;0,ROUND((B15-1)*B18,2),0)</f>
        <v>348918.71</v>
      </c>
      <c r="C19" s="30">
        <f aca="true" t="shared" si="5" ref="C19:N19">IF(C15&lt;&gt;0,ROUND((C15-1)*C18,2),0)</f>
        <v>302887.33</v>
      </c>
      <c r="D19" s="30">
        <f t="shared" si="5"/>
        <v>176672.26</v>
      </c>
      <c r="E19" s="30">
        <f t="shared" si="5"/>
        <v>32850.53</v>
      </c>
      <c r="F19" s="30">
        <f t="shared" si="5"/>
        <v>328597.44</v>
      </c>
      <c r="G19" s="30">
        <f t="shared" si="5"/>
        <v>484643.97</v>
      </c>
      <c r="H19" s="30">
        <f t="shared" si="5"/>
        <v>93749.8</v>
      </c>
      <c r="I19" s="30">
        <f t="shared" si="5"/>
        <v>271197.93</v>
      </c>
      <c r="J19" s="30">
        <f t="shared" si="5"/>
        <v>283034.26</v>
      </c>
      <c r="K19" s="30">
        <f t="shared" si="5"/>
        <v>295792.18</v>
      </c>
      <c r="L19" s="30">
        <f t="shared" si="5"/>
        <v>257016.05</v>
      </c>
      <c r="M19" s="30">
        <f t="shared" si="5"/>
        <v>167446.25</v>
      </c>
      <c r="N19" s="30">
        <f t="shared" si="5"/>
        <v>96281.27</v>
      </c>
      <c r="O19" s="30">
        <f t="shared" si="4"/>
        <v>3139087.98</v>
      </c>
      <c r="W19" s="62"/>
    </row>
    <row r="20" spans="1:15" ht="18.75" customHeight="1">
      <c r="A20" s="26" t="s">
        <v>36</v>
      </c>
      <c r="B20" s="30">
        <v>34220.56</v>
      </c>
      <c r="C20" s="30">
        <v>24522.05</v>
      </c>
      <c r="D20" s="30">
        <v>10971.18</v>
      </c>
      <c r="E20" s="30">
        <v>5752.21</v>
      </c>
      <c r="F20" s="30">
        <v>14706.99</v>
      </c>
      <c r="G20" s="30">
        <v>22306.94</v>
      </c>
      <c r="H20" s="30">
        <v>3179.06</v>
      </c>
      <c r="I20" s="30">
        <v>13945.43</v>
      </c>
      <c r="J20" s="30">
        <v>21866.81</v>
      </c>
      <c r="K20" s="30">
        <v>32153.82</v>
      </c>
      <c r="L20" s="30">
        <v>28886.12</v>
      </c>
      <c r="M20" s="30">
        <v>11247.87</v>
      </c>
      <c r="N20" s="30">
        <v>6515.88</v>
      </c>
      <c r="O20" s="30">
        <f t="shared" si="4"/>
        <v>230274.92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-157.86</v>
      </c>
      <c r="C23" s="30">
        <v>-465.78</v>
      </c>
      <c r="D23" s="30">
        <v>-3558.15</v>
      </c>
      <c r="E23" s="30">
        <v>0</v>
      </c>
      <c r="F23" s="30">
        <v>-1448.46</v>
      </c>
      <c r="G23" s="30">
        <v>-1562.94</v>
      </c>
      <c r="H23" s="30">
        <v>-1430.89</v>
      </c>
      <c r="I23" s="30">
        <v>-1101.8</v>
      </c>
      <c r="J23" s="30">
        <v>-1914.48</v>
      </c>
      <c r="K23" s="30">
        <v>-492.31</v>
      </c>
      <c r="L23" s="30">
        <v>-2432.57</v>
      </c>
      <c r="M23" s="30">
        <v>-353.15</v>
      </c>
      <c r="N23" s="30">
        <v>-67.83</v>
      </c>
      <c r="O23" s="30">
        <f t="shared" si="4"/>
        <v>-14986.219999999998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-45049.5</v>
      </c>
      <c r="C24" s="30">
        <v>-32890.81</v>
      </c>
      <c r="D24" s="30">
        <v>-27424.5</v>
      </c>
      <c r="E24" s="30">
        <v>-8427.6</v>
      </c>
      <c r="F24" s="30">
        <v>-30556.81</v>
      </c>
      <c r="G24" s="30">
        <v>-39845.8</v>
      </c>
      <c r="H24" s="30">
        <v>-7501.62</v>
      </c>
      <c r="I24" s="30">
        <v>-30231.63</v>
      </c>
      <c r="J24" s="30">
        <v>-31033.2</v>
      </c>
      <c r="K24" s="30">
        <v>-37191.24</v>
      </c>
      <c r="L24" s="30">
        <v>-33191.37</v>
      </c>
      <c r="M24" s="30">
        <v>-18218.2</v>
      </c>
      <c r="N24" s="30">
        <v>-10764.6</v>
      </c>
      <c r="O24" s="30">
        <f t="shared" si="4"/>
        <v>-352326.88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21381.62</v>
      </c>
      <c r="E25" s="30">
        <v>6844.84</v>
      </c>
      <c r="F25" s="30">
        <v>14569.78</v>
      </c>
      <c r="G25" s="30">
        <v>19807.58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298853.25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-58528.8</v>
      </c>
      <c r="C27" s="30">
        <f>+C28+C30+C41+C42+C45-C46</f>
        <v>-51361.2</v>
      </c>
      <c r="D27" s="30">
        <f t="shared" si="6"/>
        <v>-44739.2</v>
      </c>
      <c r="E27" s="30">
        <f t="shared" si="6"/>
        <v>-8214.8</v>
      </c>
      <c r="F27" s="30">
        <f t="shared" si="6"/>
        <v>-31442.4</v>
      </c>
      <c r="G27" s="30">
        <f t="shared" si="6"/>
        <v>-46600.4</v>
      </c>
      <c r="H27" s="30">
        <f t="shared" si="6"/>
        <v>-9983.6</v>
      </c>
      <c r="I27" s="30">
        <f t="shared" si="6"/>
        <v>-53094.8</v>
      </c>
      <c r="J27" s="30">
        <f t="shared" si="6"/>
        <v>-43436.8</v>
      </c>
      <c r="K27" s="30">
        <f t="shared" si="6"/>
        <v>-38689.2</v>
      </c>
      <c r="L27" s="30">
        <f t="shared" si="6"/>
        <v>-34597.2</v>
      </c>
      <c r="M27" s="30">
        <f t="shared" si="6"/>
        <v>-15967.6</v>
      </c>
      <c r="N27" s="30">
        <f t="shared" si="6"/>
        <v>-15065.6</v>
      </c>
      <c r="O27" s="30">
        <f t="shared" si="6"/>
        <v>-451721.6</v>
      </c>
    </row>
    <row r="28" spans="1:15" ht="18.75" customHeight="1">
      <c r="A28" s="26" t="s">
        <v>40</v>
      </c>
      <c r="B28" s="31">
        <f>+B29</f>
        <v>-58528.8</v>
      </c>
      <c r="C28" s="31">
        <f>+C29</f>
        <v>-51361.2</v>
      </c>
      <c r="D28" s="31">
        <f aca="true" t="shared" si="7" ref="D28:O28">+D29</f>
        <v>-44739.2</v>
      </c>
      <c r="E28" s="31">
        <f t="shared" si="7"/>
        <v>-8214.8</v>
      </c>
      <c r="F28" s="31">
        <f t="shared" si="7"/>
        <v>-31442.4</v>
      </c>
      <c r="G28" s="31">
        <f t="shared" si="7"/>
        <v>-46600.4</v>
      </c>
      <c r="H28" s="31">
        <f t="shared" si="7"/>
        <v>-9983.6</v>
      </c>
      <c r="I28" s="31">
        <f t="shared" si="7"/>
        <v>-53094.8</v>
      </c>
      <c r="J28" s="31">
        <f t="shared" si="7"/>
        <v>-43436.8</v>
      </c>
      <c r="K28" s="31">
        <f t="shared" si="7"/>
        <v>-38689.2</v>
      </c>
      <c r="L28" s="31">
        <f t="shared" si="7"/>
        <v>-34597.2</v>
      </c>
      <c r="M28" s="31">
        <f t="shared" si="7"/>
        <v>-15967.6</v>
      </c>
      <c r="N28" s="31">
        <f t="shared" si="7"/>
        <v>-15065.6</v>
      </c>
      <c r="O28" s="31">
        <f t="shared" si="7"/>
        <v>-451721.6</v>
      </c>
    </row>
    <row r="29" spans="1:26" ht="18.75" customHeight="1">
      <c r="A29" s="27" t="s">
        <v>41</v>
      </c>
      <c r="B29" s="16">
        <f>ROUND((-B9)*$G$3,2)</f>
        <v>-58528.8</v>
      </c>
      <c r="C29" s="16">
        <f aca="true" t="shared" si="8" ref="C29:N29">ROUND((-C9)*$G$3,2)</f>
        <v>-51361.2</v>
      </c>
      <c r="D29" s="16">
        <f t="shared" si="8"/>
        <v>-44739.2</v>
      </c>
      <c r="E29" s="16">
        <f t="shared" si="8"/>
        <v>-8214.8</v>
      </c>
      <c r="F29" s="16">
        <f t="shared" si="8"/>
        <v>-31442.4</v>
      </c>
      <c r="G29" s="16">
        <f t="shared" si="8"/>
        <v>-46600.4</v>
      </c>
      <c r="H29" s="16">
        <f t="shared" si="8"/>
        <v>-9983.6</v>
      </c>
      <c r="I29" s="16">
        <f t="shared" si="8"/>
        <v>-53094.8</v>
      </c>
      <c r="J29" s="16">
        <f t="shared" si="8"/>
        <v>-43436.8</v>
      </c>
      <c r="K29" s="16">
        <f t="shared" si="8"/>
        <v>-38689.2</v>
      </c>
      <c r="L29" s="16">
        <f t="shared" si="8"/>
        <v>-34597.2</v>
      </c>
      <c r="M29" s="16">
        <f t="shared" si="8"/>
        <v>-15967.6</v>
      </c>
      <c r="N29" s="16">
        <f t="shared" si="8"/>
        <v>-15065.6</v>
      </c>
      <c r="O29" s="32">
        <f aca="true" t="shared" si="9" ref="O29:O46">SUM(B29:N29)</f>
        <v>-451721.6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926615.8300000001</v>
      </c>
      <c r="C44" s="36">
        <f t="shared" si="11"/>
        <v>704790.54</v>
      </c>
      <c r="D44" s="36">
        <f t="shared" si="11"/>
        <v>560087.13</v>
      </c>
      <c r="E44" s="36">
        <f t="shared" si="11"/>
        <v>177573.63999999998</v>
      </c>
      <c r="F44" s="36">
        <f t="shared" si="11"/>
        <v>644466.15</v>
      </c>
      <c r="G44" s="36">
        <f t="shared" si="11"/>
        <v>866318.6299999999</v>
      </c>
      <c r="H44" s="36">
        <f t="shared" si="11"/>
        <v>179885.59</v>
      </c>
      <c r="I44" s="36">
        <f t="shared" si="11"/>
        <v>661565.34</v>
      </c>
      <c r="J44" s="36">
        <f t="shared" si="11"/>
        <v>651037.0800000001</v>
      </c>
      <c r="K44" s="36">
        <f t="shared" si="11"/>
        <v>813104.3799999999</v>
      </c>
      <c r="L44" s="36">
        <f t="shared" si="11"/>
        <v>722129.3300000001</v>
      </c>
      <c r="M44" s="36">
        <f t="shared" si="11"/>
        <v>401630.8</v>
      </c>
      <c r="N44" s="36">
        <f t="shared" si="11"/>
        <v>224369.41999999998</v>
      </c>
      <c r="O44" s="36">
        <f>SUM(B44:N44)</f>
        <v>7533573.859999999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926615.8300000001</v>
      </c>
      <c r="C50" s="51">
        <f t="shared" si="12"/>
        <v>704790.55</v>
      </c>
      <c r="D50" s="51">
        <f t="shared" si="12"/>
        <v>560087.14</v>
      </c>
      <c r="E50" s="51">
        <f t="shared" si="12"/>
        <v>177573.64</v>
      </c>
      <c r="F50" s="51">
        <f t="shared" si="12"/>
        <v>644466.15</v>
      </c>
      <c r="G50" s="51">
        <f t="shared" si="12"/>
        <v>866318.63</v>
      </c>
      <c r="H50" s="51">
        <f t="shared" si="12"/>
        <v>179885.59</v>
      </c>
      <c r="I50" s="51">
        <f t="shared" si="12"/>
        <v>661565.33</v>
      </c>
      <c r="J50" s="51">
        <f t="shared" si="12"/>
        <v>651037.07</v>
      </c>
      <c r="K50" s="51">
        <f t="shared" si="12"/>
        <v>813104.39</v>
      </c>
      <c r="L50" s="51">
        <f t="shared" si="12"/>
        <v>722129.33</v>
      </c>
      <c r="M50" s="51">
        <f t="shared" si="12"/>
        <v>401630.79</v>
      </c>
      <c r="N50" s="51">
        <f t="shared" si="12"/>
        <v>224369.42</v>
      </c>
      <c r="O50" s="36">
        <f t="shared" si="12"/>
        <v>7533573.859999999</v>
      </c>
      <c r="Q50"/>
    </row>
    <row r="51" spans="1:18" ht="18.75" customHeight="1">
      <c r="A51" s="26" t="s">
        <v>59</v>
      </c>
      <c r="B51" s="51">
        <v>775305.93</v>
      </c>
      <c r="C51" s="51">
        <v>517778.32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1293084.25</v>
      </c>
      <c r="P51"/>
      <c r="Q51"/>
      <c r="R51" s="43"/>
    </row>
    <row r="52" spans="1:16" ht="18.75" customHeight="1">
      <c r="A52" s="26" t="s">
        <v>60</v>
      </c>
      <c r="B52" s="51">
        <v>151309.9</v>
      </c>
      <c r="C52" s="51">
        <v>187012.23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338322.13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560087.14</v>
      </c>
      <c r="E53" s="52">
        <v>0</v>
      </c>
      <c r="F53" s="52">
        <v>0</v>
      </c>
      <c r="G53" s="52">
        <v>0</v>
      </c>
      <c r="H53" s="51">
        <v>179885.59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739972.73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177573.64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177573.64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644466.15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644466.15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866318.63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866318.63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661565.33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661565.33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651037.07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651037.07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813104.39</v>
      </c>
      <c r="L59" s="31">
        <v>722129.33</v>
      </c>
      <c r="M59" s="52">
        <v>0</v>
      </c>
      <c r="N59" s="52">
        <v>0</v>
      </c>
      <c r="O59" s="36">
        <f t="shared" si="13"/>
        <v>1535233.72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401630.79</v>
      </c>
      <c r="N60" s="52">
        <v>0</v>
      </c>
      <c r="O60" s="36">
        <f t="shared" si="13"/>
        <v>401630.79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224369.42</v>
      </c>
      <c r="O61" s="55">
        <f t="shared" si="13"/>
        <v>224369.42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2020-09-18T19:29:15Z</dcterms:modified>
  <cp:category/>
  <cp:version/>
  <cp:contentType/>
  <cp:contentStatus/>
</cp:coreProperties>
</file>