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<sst xmlns="http://schemas.openxmlformats.org/spreadsheetml/2006/main" count="79" uniqueCount="76">
  <si>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</si>
  <si>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</si>
  <si>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</si>
  <si>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</si>
  <si>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</si>
  <si>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</si>
  <si>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</si>
  <si>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</si>
  <si>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</si>
  <si>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</si>
  <si>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</si>
  <si>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</si>
  <si>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</si>
  <si>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</si>
  <si>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</si>
  <si>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</si>
  <si>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</si>
  <si>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</si>
  <si>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</si>
  <si>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</si>
  <si>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</si>
  <si>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</si>
  <si>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</si>
  <si>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</si>
  <si>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</si>
  <si>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</si>
  <si>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</si>
  <si>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</si>
  <si>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</si>
  <si>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</si>
  <si>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</si>
  <si>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</si>
  <si>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</si>
  <si>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</si>
  <si>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</si>
  <si>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</si>
  <si>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</si>
  <si>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</si>
  <si>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</si>
  <si>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</si>
  <si>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</si>
  <si>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</si>
  <si>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</si>
  <si>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</si>
  <si>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</si>
  <si>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</si>
  <si>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</si>
  <si>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</si>
  <si>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</si>
  <si>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</si>
  <si>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</si>
  <si>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</si>
  <si>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</si>
  <si>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</si>
  <si>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</si>
  <si>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</si>
  <si>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</si>
  <si>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</si>
  <si>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</si>
  <si>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</si>
  <si>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</si>
  <si>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</si>
  <si>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</si>
  <si>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</si>
  <si>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</si>
  <si>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</si>
  <si>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</si>
  <si>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</si>
  <si>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</si>
  <si>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</si>
  <si>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</si>
  <si>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</si>
  <si>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</si>
  <si>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</si>
  <si>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</si>
  <si>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01/09/20 - VENCIMENTO 09/09/20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</si>
</sst>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274529</v>
      </c>
      <c r="C7" s="9">
        <f t="shared" si="0"/>
        <v>180777</v>
      </c>
      <c r="D7" s="9">
        <f t="shared" si="0"/>
        <v>213666</v>
      </c>
      <c r="E7" s="9">
        <f t="shared" si="0"/>
        <v>44626</v>
      </c>
      <c r="F7" s="9">
        <f t="shared" si="0"/>
        <v>152136</v>
      </c>
      <c r="G7" s="9">
        <f t="shared" si="0"/>
        <v>234232</v>
      </c>
      <c r="H7" s="9">
        <f t="shared" si="0"/>
        <v>40430</v>
      </c>
      <c r="I7" s="9">
        <f t="shared" si="0"/>
        <v>197162</v>
      </c>
      <c r="J7" s="9">
        <f t="shared" si="0"/>
        <v>175260</v>
      </c>
      <c r="K7" s="9">
        <f t="shared" si="0"/>
        <v>241924</v>
      </c>
      <c r="L7" s="9">
        <f t="shared" si="0"/>
        <v>190185</v>
      </c>
      <c r="M7" s="9">
        <f t="shared" si="0"/>
        <v>81409</v>
      </c>
      <c r="N7" s="9">
        <f t="shared" si="0"/>
        <v>53147</v>
      </c>
      <c r="O7" s="9">
        <f t="shared" si="0"/>
        <v>2079483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12541</v>
      </c>
      <c r="C8" s="11">
        <f t="shared" si="1"/>
        <v>10379</v>
      </c>
      <c r="D8" s="11">
        <f t="shared" si="1"/>
        <v>9180</v>
      </c>
      <c r="E8" s="11">
        <f t="shared" si="1"/>
        <v>1629</v>
      </c>
      <c r="F8" s="11">
        <f t="shared" si="1"/>
        <v>6416</v>
      </c>
      <c r="G8" s="11">
        <f t="shared" si="1"/>
        <v>10136</v>
      </c>
      <c r="H8" s="11">
        <f t="shared" si="1"/>
        <v>2309</v>
      </c>
      <c r="I8" s="11">
        <f t="shared" si="1"/>
        <v>11479</v>
      </c>
      <c r="J8" s="11">
        <f t="shared" si="1"/>
        <v>9517</v>
      </c>
      <c r="K8" s="11">
        <f t="shared" si="1"/>
        <v>8346</v>
      </c>
      <c r="L8" s="11">
        <f t="shared" si="1"/>
        <v>7153</v>
      </c>
      <c r="M8" s="11">
        <f t="shared" si="1"/>
        <v>3362</v>
      </c>
      <c r="N8" s="11">
        <f t="shared" si="1"/>
        <v>3141</v>
      </c>
      <c r="O8" s="11">
        <f t="shared" si="1"/>
        <v>95588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12541</v>
      </c>
      <c r="C9" s="11">
        <v>10379</v>
      </c>
      <c r="D9" s="11">
        <v>9180</v>
      </c>
      <c r="E9" s="11">
        <v>1629</v>
      </c>
      <c r="F9" s="11">
        <v>6416</v>
      </c>
      <c r="G9" s="11">
        <v>10136</v>
      </c>
      <c r="H9" s="11">
        <v>2309</v>
      </c>
      <c r="I9" s="11">
        <v>11479</v>
      </c>
      <c r="J9" s="11">
        <v>9517</v>
      </c>
      <c r="K9" s="11">
        <v>8340</v>
      </c>
      <c r="L9" s="11">
        <v>7152</v>
      </c>
      <c r="M9" s="11">
        <v>3357</v>
      </c>
      <c r="N9" s="11">
        <v>3141</v>
      </c>
      <c r="O9" s="11">
        <f>SUM(B9:N9)</f>
        <v>95576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6</v>
      </c>
      <c r="L10" s="13">
        <v>1</v>
      </c>
      <c r="M10" s="13">
        <v>5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261988</v>
      </c>
      <c r="C11" s="13">
        <v>170398</v>
      </c>
      <c r="D11" s="13">
        <v>204486</v>
      </c>
      <c r="E11" s="13">
        <v>42997</v>
      </c>
      <c r="F11" s="13">
        <v>145720</v>
      </c>
      <c r="G11" s="13">
        <v>224096</v>
      </c>
      <c r="H11" s="13">
        <v>38121</v>
      </c>
      <c r="I11" s="13">
        <v>185683</v>
      </c>
      <c r="J11" s="13">
        <v>165743</v>
      </c>
      <c r="K11" s="13">
        <v>233578</v>
      </c>
      <c r="L11" s="13">
        <v>183032</v>
      </c>
      <c r="M11" s="13">
        <v>78047</v>
      </c>
      <c r="N11" s="13">
        <v>50006</v>
      </c>
      <c r="O11" s="11">
        <f>SUM(B11:N11)</f>
        <v>1983895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1.576708421839105</v>
      </c>
      <c r="C15" s="19">
        <v>1.733835333608015</v>
      </c>
      <c r="D15" s="19">
        <v>1.465864197268441</v>
      </c>
      <c r="E15" s="19">
        <v>1.169137489115402</v>
      </c>
      <c r="F15" s="19">
        <v>1.909199619037671</v>
      </c>
      <c r="G15" s="19">
        <v>2.051864291482483</v>
      </c>
      <c r="H15" s="19">
        <v>1.951512484709915</v>
      </c>
      <c r="I15" s="19">
        <v>1.581807495814893</v>
      </c>
      <c r="J15" s="19">
        <v>1.729841138477253</v>
      </c>
      <c r="K15" s="19">
        <v>1.590685192893427</v>
      </c>
      <c r="L15" s="19">
        <v>1.622898896432144</v>
      </c>
      <c r="M15" s="19">
        <v>1.750329233295636</v>
      </c>
      <c r="N15" s="19">
        <v>1.701873722309262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993039.2099999998</v>
      </c>
      <c r="C17" s="24">
        <f aca="true" t="shared" si="2" ref="C17:N17">C18+C19+C20+C21+C22+C23+C24+C25</f>
        <v>753697.2399999999</v>
      </c>
      <c r="D17" s="24">
        <f t="shared" si="2"/>
        <v>626566.06</v>
      </c>
      <c r="E17" s="24">
        <f t="shared" si="2"/>
        <v>183981.87000000002</v>
      </c>
      <c r="F17" s="24">
        <f t="shared" si="2"/>
        <v>678630.9099999999</v>
      </c>
      <c r="G17" s="24">
        <f t="shared" si="2"/>
        <v>924870.3099999999</v>
      </c>
      <c r="H17" s="24">
        <f t="shared" si="2"/>
        <v>198783.49</v>
      </c>
      <c r="I17" s="24">
        <f t="shared" si="2"/>
        <v>732858.78</v>
      </c>
      <c r="J17" s="24">
        <f t="shared" si="2"/>
        <v>710917.3100000002</v>
      </c>
      <c r="K17" s="24">
        <f t="shared" si="2"/>
        <v>870178.4</v>
      </c>
      <c r="L17" s="24">
        <f t="shared" si="2"/>
        <v>795967.28</v>
      </c>
      <c r="M17" s="24">
        <f t="shared" si="2"/>
        <v>427030.59</v>
      </c>
      <c r="N17" s="24">
        <f t="shared" si="2"/>
        <v>238326.33999999994</v>
      </c>
      <c r="O17" s="24">
        <f>O18+O19+O20+O21+O22+O23+O24+O25</f>
        <v>8134847.789999998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613352.69</v>
      </c>
      <c r="C18" s="30">
        <f t="shared" si="3"/>
        <v>417142.93</v>
      </c>
      <c r="D18" s="30">
        <f t="shared" si="3"/>
        <v>432289.05</v>
      </c>
      <c r="E18" s="30">
        <f t="shared" si="3"/>
        <v>154455.05</v>
      </c>
      <c r="F18" s="30">
        <f t="shared" si="3"/>
        <v>356637.21</v>
      </c>
      <c r="G18" s="30">
        <f t="shared" si="3"/>
        <v>451388.49</v>
      </c>
      <c r="H18" s="30">
        <f t="shared" si="3"/>
        <v>104467.08</v>
      </c>
      <c r="I18" s="30">
        <f t="shared" si="3"/>
        <v>451343.25</v>
      </c>
      <c r="J18" s="30">
        <f t="shared" si="3"/>
        <v>403816.57</v>
      </c>
      <c r="K18" s="30">
        <f t="shared" si="3"/>
        <v>527249.17</v>
      </c>
      <c r="L18" s="30">
        <f t="shared" si="3"/>
        <v>471734.87</v>
      </c>
      <c r="M18" s="30">
        <f t="shared" si="3"/>
        <v>233277.49</v>
      </c>
      <c r="N18" s="30">
        <f t="shared" si="3"/>
        <v>137629.47</v>
      </c>
      <c r="O18" s="30">
        <f aca="true" t="shared" si="4" ref="O18:O25">SUM(B18:N18)</f>
        <v>4754783.319999999</v>
      </c>
    </row>
    <row r="19" spans="1:23" ht="18.75" customHeight="1">
      <c r="A19" s="26" t="s">
        <v>35</v>
      </c>
      <c r="B19" s="30">
        <f>IF(B15&lt;&gt;0,ROUND((B15-1)*B18,2),0)</f>
        <v>353725.66</v>
      </c>
      <c r="C19" s="30">
        <f aca="true" t="shared" si="5" ref="C19:N19">IF(C15&lt;&gt;0,ROUND((C15-1)*C18,2),0)</f>
        <v>306114.22</v>
      </c>
      <c r="D19" s="30">
        <f t="shared" si="5"/>
        <v>201387.99</v>
      </c>
      <c r="E19" s="30">
        <f t="shared" si="5"/>
        <v>26124.14</v>
      </c>
      <c r="F19" s="30">
        <f t="shared" si="5"/>
        <v>324254.42</v>
      </c>
      <c r="G19" s="30">
        <f t="shared" si="5"/>
        <v>474799.43</v>
      </c>
      <c r="H19" s="30">
        <f t="shared" si="5"/>
        <v>99401.73</v>
      </c>
      <c r="I19" s="30">
        <f t="shared" si="5"/>
        <v>262594.89</v>
      </c>
      <c r="J19" s="30">
        <f t="shared" si="5"/>
        <v>294721.95</v>
      </c>
      <c r="K19" s="30">
        <f t="shared" si="5"/>
        <v>311438.28</v>
      </c>
      <c r="L19" s="30">
        <f t="shared" si="5"/>
        <v>293843.13</v>
      </c>
      <c r="M19" s="30">
        <f t="shared" si="5"/>
        <v>175034.92</v>
      </c>
      <c r="N19" s="30">
        <f t="shared" si="5"/>
        <v>96598.51</v>
      </c>
      <c r="O19" s="30">
        <f t="shared" si="4"/>
        <v>3220039.2699999996</v>
      </c>
      <c r="W19" s="62"/>
    </row>
    <row r="20" spans="1:15" ht="18.75" customHeight="1">
      <c r="A20" s="26" t="s">
        <v>36</v>
      </c>
      <c r="B20" s="30">
        <v>31857.76</v>
      </c>
      <c r="C20" s="30">
        <v>24178.18</v>
      </c>
      <c r="D20" s="30">
        <v>10910.11</v>
      </c>
      <c r="E20" s="30">
        <v>4989.48</v>
      </c>
      <c r="F20" s="30">
        <v>13777.08</v>
      </c>
      <c r="G20" s="30">
        <v>19591.89</v>
      </c>
      <c r="H20" s="30">
        <v>3806.99</v>
      </c>
      <c r="I20" s="30">
        <v>13652.69</v>
      </c>
      <c r="J20" s="30">
        <v>21822.92</v>
      </c>
      <c r="K20" s="30">
        <v>31991.9</v>
      </c>
      <c r="L20" s="30">
        <v>28759.17</v>
      </c>
      <c r="M20" s="30">
        <v>11822.6</v>
      </c>
      <c r="N20" s="30">
        <v>6367.15</v>
      </c>
      <c r="O20" s="30">
        <f t="shared" si="4"/>
        <v>223527.91999999998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-543.41</v>
      </c>
      <c r="D23" s="30">
        <v>-2055.82</v>
      </c>
      <c r="E23" s="30">
        <v>-74.27</v>
      </c>
      <c r="F23" s="30">
        <v>-1207.05</v>
      </c>
      <c r="G23" s="30">
        <v>-1736.6</v>
      </c>
      <c r="H23" s="30">
        <v>-1178.38</v>
      </c>
      <c r="I23" s="30">
        <v>-472.2</v>
      </c>
      <c r="J23" s="30">
        <v>-1276.32</v>
      </c>
      <c r="K23" s="30">
        <v>0</v>
      </c>
      <c r="L23" s="30">
        <v>-941.64</v>
      </c>
      <c r="M23" s="30">
        <v>-70.63</v>
      </c>
      <c r="N23" s="30">
        <v>-135.66</v>
      </c>
      <c r="O23" s="30">
        <f t="shared" si="4"/>
        <v>-9691.979999999998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-32820.38</v>
      </c>
      <c r="D24" s="30">
        <v>-28764</v>
      </c>
      <c r="E24" s="30">
        <v>-8357.37</v>
      </c>
      <c r="F24" s="30">
        <v>-30768.52</v>
      </c>
      <c r="G24" s="30">
        <v>-39704</v>
      </c>
      <c r="H24" s="30">
        <v>-7713.93</v>
      </c>
      <c r="I24" s="30">
        <v>-30795.39</v>
      </c>
      <c r="J24" s="30">
        <v>-31597.44</v>
      </c>
      <c r="K24" s="30">
        <v>-37681.52</v>
      </c>
      <c r="L24" s="30">
        <v>-34530.3</v>
      </c>
      <c r="M24" s="30">
        <v>-18498.48</v>
      </c>
      <c r="N24" s="30">
        <v>-10694.7</v>
      </c>
      <c r="O24" s="30">
        <f t="shared" si="4"/>
        <v>-357116.52999999997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12798.73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289625.89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-55180.4</v>
      </c>
      <c r="C27" s="30">
        <f>+C28+C30+C41+C42+C45-C46</f>
        <v>-45667.6</v>
      </c>
      <c r="D27" s="30">
        <f t="shared" si="6"/>
        <v>-40392</v>
      </c>
      <c r="E27" s="30">
        <f t="shared" si="6"/>
        <v>-7167.6</v>
      </c>
      <c r="F27" s="30">
        <f t="shared" si="6"/>
        <v>-28230.4</v>
      </c>
      <c r="G27" s="30">
        <f t="shared" si="6"/>
        <v>-44598.4</v>
      </c>
      <c r="H27" s="30">
        <f t="shared" si="6"/>
        <v>-10159.6</v>
      </c>
      <c r="I27" s="30">
        <f t="shared" si="6"/>
        <v>-50507.6</v>
      </c>
      <c r="J27" s="30">
        <f t="shared" si="6"/>
        <v>-41874.8</v>
      </c>
      <c r="K27" s="30">
        <f t="shared" si="6"/>
        <v>-36696</v>
      </c>
      <c r="L27" s="30">
        <f t="shared" si="6"/>
        <v>-31468.8</v>
      </c>
      <c r="M27" s="30">
        <f t="shared" si="6"/>
        <v>-14770.8</v>
      </c>
      <c r="N27" s="30">
        <f t="shared" si="6"/>
        <v>-13820.4</v>
      </c>
      <c r="O27" s="30">
        <f t="shared" si="6"/>
        <v>-420534.39999999997</v>
      </c>
    </row>
    <row r="28" spans="1:15" ht="18.75" customHeight="1">
      <c r="A28" s="26" t="s">
        <v>40</v>
      </c>
      <c r="B28" s="31">
        <f>+B29</f>
        <v>-55180.4</v>
      </c>
      <c r="C28" s="31">
        <f>+C29</f>
        <v>-45667.6</v>
      </c>
      <c r="D28" s="31">
        <f aca="true" t="shared" si="7" ref="D28:O28">+D29</f>
        <v>-40392</v>
      </c>
      <c r="E28" s="31">
        <f t="shared" si="7"/>
        <v>-7167.6</v>
      </c>
      <c r="F28" s="31">
        <f t="shared" si="7"/>
        <v>-28230.4</v>
      </c>
      <c r="G28" s="31">
        <f t="shared" si="7"/>
        <v>-44598.4</v>
      </c>
      <c r="H28" s="31">
        <f t="shared" si="7"/>
        <v>-10159.6</v>
      </c>
      <c r="I28" s="31">
        <f t="shared" si="7"/>
        <v>-50507.6</v>
      </c>
      <c r="J28" s="31">
        <f t="shared" si="7"/>
        <v>-41874.8</v>
      </c>
      <c r="K28" s="31">
        <f t="shared" si="7"/>
        <v>-36696</v>
      </c>
      <c r="L28" s="31">
        <f t="shared" si="7"/>
        <v>-31468.8</v>
      </c>
      <c r="M28" s="31">
        <f t="shared" si="7"/>
        <v>-14770.8</v>
      </c>
      <c r="N28" s="31">
        <f t="shared" si="7"/>
        <v>-13820.4</v>
      </c>
      <c r="O28" s="31">
        <f t="shared" si="7"/>
        <v>-420534.39999999997</v>
      </c>
    </row>
    <row r="29" spans="1:26" ht="18.75" customHeight="1">
      <c r="A29" s="27" t="s">
        <v>41</v>
      </c>
      <c r="B29" s="16">
        <f>ROUND((-B9)*$G$3,2)</f>
        <v>-55180.4</v>
      </c>
      <c r="C29" s="16">
        <f aca="true" t="shared" si="8" ref="C29:N29">ROUND((-C9)*$G$3,2)</f>
        <v>-45667.6</v>
      </c>
      <c r="D29" s="16">
        <f t="shared" si="8"/>
        <v>-40392</v>
      </c>
      <c r="E29" s="16">
        <f t="shared" si="8"/>
        <v>-7167.6</v>
      </c>
      <c r="F29" s="16">
        <f t="shared" si="8"/>
        <v>-28230.4</v>
      </c>
      <c r="G29" s="16">
        <f t="shared" si="8"/>
        <v>-44598.4</v>
      </c>
      <c r="H29" s="16">
        <f t="shared" si="8"/>
        <v>-10159.6</v>
      </c>
      <c r="I29" s="16">
        <f t="shared" si="8"/>
        <v>-50507.6</v>
      </c>
      <c r="J29" s="16">
        <f t="shared" si="8"/>
        <v>-41874.8</v>
      </c>
      <c r="K29" s="16">
        <f t="shared" si="8"/>
        <v>-36696</v>
      </c>
      <c r="L29" s="16">
        <f t="shared" si="8"/>
        <v>-31468.8</v>
      </c>
      <c r="M29" s="16">
        <f t="shared" si="8"/>
        <v>-14770.8</v>
      </c>
      <c r="N29" s="16">
        <f t="shared" si="8"/>
        <v>-13820.4</v>
      </c>
      <c r="O29" s="32">
        <f aca="true" t="shared" si="9" ref="O29:O46">SUM(B29:N29)</f>
        <v>-420534.39999999997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937858.8099999998</v>
      </c>
      <c r="C44" s="36">
        <f t="shared" si="11"/>
        <v>708029.6399999999</v>
      </c>
      <c r="D44" s="36">
        <f t="shared" si="11"/>
        <v>586174.06</v>
      </c>
      <c r="E44" s="36">
        <f t="shared" si="11"/>
        <v>176814.27000000002</v>
      </c>
      <c r="F44" s="36">
        <f t="shared" si="11"/>
        <v>650400.5099999999</v>
      </c>
      <c r="G44" s="36">
        <f t="shared" si="11"/>
        <v>880271.9099999999</v>
      </c>
      <c r="H44" s="36">
        <f t="shared" si="11"/>
        <v>188623.88999999998</v>
      </c>
      <c r="I44" s="36">
        <f t="shared" si="11"/>
        <v>682351.18</v>
      </c>
      <c r="J44" s="36">
        <f t="shared" si="11"/>
        <v>669042.5100000001</v>
      </c>
      <c r="K44" s="36">
        <f t="shared" si="11"/>
        <v>833482.4</v>
      </c>
      <c r="L44" s="36">
        <f t="shared" si="11"/>
        <v>764498.48</v>
      </c>
      <c r="M44" s="36">
        <f t="shared" si="11"/>
        <v>412259.79000000004</v>
      </c>
      <c r="N44" s="36">
        <f t="shared" si="11"/>
        <v>224505.93999999994</v>
      </c>
      <c r="O44" s="36">
        <f>SUM(B44:N44)</f>
        <v>7714313.390000001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937858.81</v>
      </c>
      <c r="C50" s="51">
        <f t="shared" si="12"/>
        <v>708029.64</v>
      </c>
      <c r="D50" s="51">
        <f t="shared" si="12"/>
        <v>586174.06</v>
      </c>
      <c r="E50" s="51">
        <f t="shared" si="12"/>
        <v>176814.27</v>
      </c>
      <c r="F50" s="51">
        <f t="shared" si="12"/>
        <v>650400.51</v>
      </c>
      <c r="G50" s="51">
        <f t="shared" si="12"/>
        <v>880271.91</v>
      </c>
      <c r="H50" s="51">
        <f t="shared" si="12"/>
        <v>188623.89</v>
      </c>
      <c r="I50" s="51">
        <f t="shared" si="12"/>
        <v>682351.17</v>
      </c>
      <c r="J50" s="51">
        <f t="shared" si="12"/>
        <v>669042.5</v>
      </c>
      <c r="K50" s="51">
        <f t="shared" si="12"/>
        <v>833482.39</v>
      </c>
      <c r="L50" s="51">
        <f t="shared" si="12"/>
        <v>764498.49</v>
      </c>
      <c r="M50" s="51">
        <f t="shared" si="12"/>
        <v>412259.79</v>
      </c>
      <c r="N50" s="51">
        <f t="shared" si="12"/>
        <v>224505.94</v>
      </c>
      <c r="O50" s="36">
        <f t="shared" si="12"/>
        <v>7714313.370000001</v>
      </c>
      <c r="Q50"/>
    </row>
    <row r="51" spans="1:18" ht="18.75" customHeight="1">
      <c r="A51" s="26" t="s">
        <v>59</v>
      </c>
      <c r="B51" s="51">
        <v>784637.61</v>
      </c>
      <c r="C51" s="51">
        <v>520110.46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1304748.07</v>
      </c>
      <c r="P51"/>
      <c r="Q51"/>
      <c r="R51" s="43"/>
    </row>
    <row r="52" spans="1:16" ht="18.75" customHeight="1">
      <c r="A52" s="26" t="s">
        <v>60</v>
      </c>
      <c r="B52" s="51">
        <v>153221.2</v>
      </c>
      <c r="C52" s="51">
        <v>187919.18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341140.38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586174.06</v>
      </c>
      <c r="E53" s="52">
        <v>0</v>
      </c>
      <c r="F53" s="52">
        <v>0</v>
      </c>
      <c r="G53" s="52">
        <v>0</v>
      </c>
      <c r="H53" s="51">
        <v>188623.89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774797.9500000001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176814.27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176814.27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650400.51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650400.51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880271.91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880271.91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682351.17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682351.17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669042.5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669042.5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833482.39</v>
      </c>
      <c r="L59" s="31">
        <v>764498.49</v>
      </c>
      <c r="M59" s="52">
        <v>0</v>
      </c>
      <c r="N59" s="52">
        <v>0</v>
      </c>
      <c r="O59" s="36">
        <f t="shared" si="13"/>
        <v>1597980.88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412259.79</v>
      </c>
      <c r="N60" s="52">
        <v>0</v>
      </c>
      <c r="O60" s="36">
        <f t="shared" si="13"/>
        <v>412259.79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224505.94</v>
      </c>
      <c r="O61" s="55">
        <f t="shared" si="13"/>
        <v>224505.94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2020-09-08T20:36:45Z</dcterms:modified>
  <cp:category/>
  <cp:version/>
  <cp:contentType/>
  <cp:contentStatus/>
</cp:coreProperties>
</file>