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<sst xmlns="http://schemas.openxmlformats.org/spreadsheetml/2006/main" count="79" uniqueCount="76">
  <si>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DEMONSTRATIVO DE REMUNERAÇÃO DOS CONCESSIONÁRIOS - Grupo Local de Distribuição</t>
  </si>
  <si>
    <t>OPERAÇÃO 01 A 31/10/20 - VENCIMENTO DE 08/10 A 09/11/20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</si>
  <si>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</si>
  <si>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</si>
  <si>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</si>
  <si>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</si>
  <si>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</si>
  <si>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</si>
  <si>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</si>
  <si>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</si>
  <si>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</si>
  <si>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</si>
  <si>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</si>
  <si>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</si>
  <si>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</si>
  <si>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</si>
  <si>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</si>
  <si>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</si>
  <si>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</si>
  <si>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</si>
  <si>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</si>
  <si>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</si>
  <si>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</si>
  <si>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</si>
  <si>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</si>
  <si>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</si>
  <si>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</si>
  <si>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</si>
  <si>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</si>
  <si>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</si>
  <si>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</si>
  <si>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</si>
  <si>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</si>
  <si>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</si>
  <si>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</si>
  <si>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</si>
  <si>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</si>
  <si>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</si>
  <si>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</si>
  <si>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</si>
  <si>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</si>
  <si>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</si>
  <si>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</si>
  <si>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</si>
  <si>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</si>
  <si>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</si>
  <si>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</si>
  <si>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</si>
  <si>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</si>
  <si>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</si>
  <si>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</si>
  <si>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</si>
  <si>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</si>
  <si>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</si>
  <si>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</si>
  <si>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</si>
  <si>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</si>
  <si>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</si>
  <si>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</si>
  <si>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</si>
  <si>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</si>
  <si>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</si>
  <si>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</si>
  <si>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</si>
  <si>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</si>
  <si>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</si>
  <si>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</si>
  <si>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</si>
  <si>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</si>
  <si>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</si>
  <si>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</si>
  <si>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</si>
  <si>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</si>
  <si>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</si>
  <si>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Nota:(1) Revisão esporádica de passageiros e revisão do fator de transição, período de 01/01 a 16/03/20, lote D5, total de 27.955 passageiros.</t>
  </si>
  <si>
    <t>3. Fator de Transição na Remuneração (Cálculo diário)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</si>
</sst>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2"/>
      <c r="B3" s="2"/>
      <c r="C3" s="3"/>
      <c r="E3" s="2"/>
      <c r="F3" s="2" t="s">
        <v>2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4" t="s">
        <v>3</v>
      </c>
      <c r="B4" s="64" t="s">
        <v>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 t="s">
        <v>5</v>
      </c>
    </row>
    <row r="5" spans="1:15" ht="42" customHeight="1">
      <c r="A5" s="64"/>
      <c r="B5" s="5" t="s">
        <v>6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7</v>
      </c>
      <c r="I5" s="5" t="s">
        <v>11</v>
      </c>
      <c r="J5" s="5" t="s">
        <v>12</v>
      </c>
      <c r="K5" s="5" t="s">
        <v>13</v>
      </c>
      <c r="L5" s="5" t="s">
        <v>13</v>
      </c>
      <c r="M5" s="5" t="s">
        <v>14</v>
      </c>
      <c r="N5" s="5" t="s">
        <v>15</v>
      </c>
      <c r="O5" s="64"/>
    </row>
    <row r="6" spans="1:15" ht="20.25" customHeight="1">
      <c r="A6" s="64"/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7" t="s">
        <v>22</v>
      </c>
      <c r="I6" s="7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4"/>
    </row>
    <row r="7" spans="1:26" ht="18.75" customHeight="1">
      <c r="A7" s="8" t="s">
        <v>29</v>
      </c>
      <c r="B7" s="9">
        <f aca="true" t="shared" si="0" ref="B7:O7">B8+B11</f>
        <v>7824718</v>
      </c>
      <c r="C7" s="9">
        <f t="shared" si="0"/>
        <v>5417790</v>
      </c>
      <c r="D7" s="9">
        <f t="shared" si="0"/>
        <v>6050086</v>
      </c>
      <c r="E7" s="9">
        <f t="shared" si="0"/>
        <v>1264353</v>
      </c>
      <c r="F7" s="9">
        <f t="shared" si="0"/>
        <v>4237440</v>
      </c>
      <c r="G7" s="9">
        <f t="shared" si="0"/>
        <v>6722673</v>
      </c>
      <c r="H7" s="9">
        <f t="shared" si="0"/>
        <v>1027294</v>
      </c>
      <c r="I7" s="9">
        <f t="shared" si="0"/>
        <v>4915325</v>
      </c>
      <c r="J7" s="9">
        <f t="shared" si="0"/>
        <v>5020558</v>
      </c>
      <c r="K7" s="9">
        <f t="shared" si="0"/>
        <v>7073456</v>
      </c>
      <c r="L7" s="9">
        <f t="shared" si="0"/>
        <v>5445913</v>
      </c>
      <c r="M7" s="9">
        <f t="shared" si="0"/>
        <v>2316336</v>
      </c>
      <c r="N7" s="9">
        <f t="shared" si="0"/>
        <v>1503317</v>
      </c>
      <c r="O7" s="9">
        <f t="shared" si="0"/>
        <v>58819259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30</v>
      </c>
      <c r="B8" s="11">
        <f aca="true" t="shared" si="1" ref="B8:O8">B9+B10</f>
        <v>388357</v>
      </c>
      <c r="C8" s="11">
        <f t="shared" si="1"/>
        <v>348734</v>
      </c>
      <c r="D8" s="11">
        <f t="shared" si="1"/>
        <v>298157</v>
      </c>
      <c r="E8" s="11">
        <f t="shared" si="1"/>
        <v>52941</v>
      </c>
      <c r="F8" s="11">
        <f t="shared" si="1"/>
        <v>202282</v>
      </c>
      <c r="G8" s="11">
        <f t="shared" si="1"/>
        <v>329396</v>
      </c>
      <c r="H8" s="11">
        <f t="shared" si="1"/>
        <v>64882</v>
      </c>
      <c r="I8" s="11">
        <f t="shared" si="1"/>
        <v>329737</v>
      </c>
      <c r="J8" s="11">
        <f t="shared" si="1"/>
        <v>282922</v>
      </c>
      <c r="K8" s="11">
        <f t="shared" si="1"/>
        <v>260495</v>
      </c>
      <c r="L8" s="11">
        <f t="shared" si="1"/>
        <v>220426</v>
      </c>
      <c r="M8" s="11">
        <f t="shared" si="1"/>
        <v>112421</v>
      </c>
      <c r="N8" s="11">
        <f t="shared" si="1"/>
        <v>94262</v>
      </c>
      <c r="O8" s="11">
        <f t="shared" si="1"/>
        <v>2985012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31</v>
      </c>
      <c r="B9" s="11">
        <v>388357</v>
      </c>
      <c r="C9" s="11">
        <v>348734</v>
      </c>
      <c r="D9" s="11">
        <v>298157</v>
      </c>
      <c r="E9" s="11">
        <v>52941</v>
      </c>
      <c r="F9" s="11">
        <v>202282</v>
      </c>
      <c r="G9" s="11">
        <v>329396</v>
      </c>
      <c r="H9" s="11">
        <v>64874</v>
      </c>
      <c r="I9" s="11">
        <v>329686</v>
      </c>
      <c r="J9" s="11">
        <v>282922</v>
      </c>
      <c r="K9" s="11">
        <v>260344</v>
      </c>
      <c r="L9" s="11">
        <v>220422</v>
      </c>
      <c r="M9" s="11">
        <v>112303</v>
      </c>
      <c r="N9" s="11">
        <v>94262</v>
      </c>
      <c r="O9" s="11">
        <f>SUM(B9:N9)</f>
        <v>2984680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51</v>
      </c>
      <c r="J10" s="13">
        <v>0</v>
      </c>
      <c r="K10" s="13">
        <v>151</v>
      </c>
      <c r="L10" s="13">
        <v>4</v>
      </c>
      <c r="M10" s="13">
        <v>118</v>
      </c>
      <c r="N10" s="13">
        <v>0</v>
      </c>
      <c r="O10" s="11">
        <f>SUM(B10:N10)</f>
        <v>332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33</v>
      </c>
      <c r="B11" s="13">
        <v>7436361</v>
      </c>
      <c r="C11" s="13">
        <v>5069056</v>
      </c>
      <c r="D11" s="13">
        <v>5751929</v>
      </c>
      <c r="E11" s="13">
        <v>1211412</v>
      </c>
      <c r="F11" s="13">
        <v>4035158</v>
      </c>
      <c r="G11" s="13">
        <v>6393277</v>
      </c>
      <c r="H11" s="13">
        <v>962412</v>
      </c>
      <c r="I11" s="13">
        <v>4585588</v>
      </c>
      <c r="J11" s="13">
        <v>4737636</v>
      </c>
      <c r="K11" s="13">
        <v>6812961</v>
      </c>
      <c r="L11" s="13">
        <v>5225487</v>
      </c>
      <c r="M11" s="13">
        <v>2203915</v>
      </c>
      <c r="N11" s="13">
        <v>1409055</v>
      </c>
      <c r="O11" s="11">
        <f>SUM(B11:N11)</f>
        <v>55834247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34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75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35</v>
      </c>
      <c r="B17" s="24">
        <f>B18+B19+B20+B21+B22+B23+B24+B25</f>
        <v>26536559.03000001</v>
      </c>
      <c r="C17" s="24">
        <f aca="true" t="shared" si="2" ref="C17:N17">C18+C19+C20+C21+C22+C23+C24+C25</f>
        <v>20097903.17</v>
      </c>
      <c r="D17" s="24">
        <f t="shared" si="2"/>
        <v>17358066.48</v>
      </c>
      <c r="E17" s="24">
        <f t="shared" si="2"/>
        <v>4907092.52</v>
      </c>
      <c r="F17" s="24">
        <f t="shared" si="2"/>
        <v>18576707.63</v>
      </c>
      <c r="G17" s="24">
        <f t="shared" si="2"/>
        <v>24170417.88</v>
      </c>
      <c r="H17" s="24">
        <f t="shared" si="2"/>
        <v>4699151.3100000005</v>
      </c>
      <c r="I17" s="24">
        <f t="shared" si="2"/>
        <v>19360229.42</v>
      </c>
      <c r="J17" s="24">
        <f t="shared" si="2"/>
        <v>18342310.039999995</v>
      </c>
      <c r="K17" s="24">
        <f t="shared" si="2"/>
        <v>23299037.480000004</v>
      </c>
      <c r="L17" s="24">
        <f t="shared" si="2"/>
        <v>21648340.590000007</v>
      </c>
      <c r="M17" s="24">
        <f t="shared" si="2"/>
        <v>11266154.63</v>
      </c>
      <c r="N17" s="24">
        <f t="shared" si="2"/>
        <v>6233206.95</v>
      </c>
      <c r="O17" s="24">
        <f>O18+O19+O20+O21+O22+O23+O24+O25</f>
        <v>216495177.13</v>
      </c>
      <c r="Q17" s="25"/>
      <c r="R17" s="25"/>
      <c r="S17" s="25"/>
      <c r="T17" s="25"/>
      <c r="U17" s="25"/>
      <c r="V17" s="25"/>
      <c r="W17" s="25"/>
    </row>
    <row r="18" spans="1:15" ht="18.75" customHeight="1">
      <c r="A18" s="26" t="s">
        <v>36</v>
      </c>
      <c r="B18" s="27">
        <f aca="true" t="shared" si="3" ref="B18:N18">ROUND(B13*B7,2)</f>
        <v>17481984.96</v>
      </c>
      <c r="C18" s="27">
        <f t="shared" si="3"/>
        <v>12501550.43</v>
      </c>
      <c r="D18" s="27">
        <f t="shared" si="3"/>
        <v>12240534</v>
      </c>
      <c r="E18" s="27">
        <f t="shared" si="3"/>
        <v>4376052.17</v>
      </c>
      <c r="F18" s="27">
        <f t="shared" si="3"/>
        <v>9933406.85</v>
      </c>
      <c r="G18" s="27">
        <f t="shared" si="3"/>
        <v>12955263.14</v>
      </c>
      <c r="H18" s="27">
        <f t="shared" si="3"/>
        <v>2654424.97</v>
      </c>
      <c r="I18" s="27">
        <f t="shared" si="3"/>
        <v>11252161.99</v>
      </c>
      <c r="J18" s="27">
        <f t="shared" si="3"/>
        <v>11567867.69</v>
      </c>
      <c r="K18" s="27">
        <f t="shared" si="3"/>
        <v>15415890.01</v>
      </c>
      <c r="L18" s="27">
        <f t="shared" si="3"/>
        <v>13508042.61</v>
      </c>
      <c r="M18" s="27">
        <f t="shared" si="3"/>
        <v>6637460.81</v>
      </c>
      <c r="N18" s="27">
        <f t="shared" si="3"/>
        <v>3892989.7</v>
      </c>
      <c r="O18" s="27">
        <f aca="true" t="shared" si="4" ref="O18:O25">SUM(B18:N18)</f>
        <v>134417629.33</v>
      </c>
    </row>
    <row r="19" spans="1:23" ht="18.75" customHeight="1">
      <c r="A19" s="26" t="s">
        <v>37</v>
      </c>
      <c r="B19" s="27">
        <v>8275344.630000001</v>
      </c>
      <c r="C19" s="27">
        <v>6703846.419999999</v>
      </c>
      <c r="D19" s="27">
        <v>4860222.89</v>
      </c>
      <c r="E19" s="27">
        <v>412467.4199999999</v>
      </c>
      <c r="F19" s="27">
        <v>8709084.360000001</v>
      </c>
      <c r="G19" s="27">
        <v>11177567.899999999</v>
      </c>
      <c r="H19" s="27">
        <v>2218294.0900000003</v>
      </c>
      <c r="I19" s="27">
        <v>7525472.47</v>
      </c>
      <c r="J19" s="27">
        <v>6478113.46</v>
      </c>
      <c r="K19" s="27">
        <v>6986848.720000001</v>
      </c>
      <c r="L19" s="27">
        <v>7234570.590000002</v>
      </c>
      <c r="M19" s="27">
        <v>4056454.8200000008</v>
      </c>
      <c r="N19" s="27">
        <v>2228094.46</v>
      </c>
      <c r="O19" s="27">
        <f t="shared" si="4"/>
        <v>76866382.23</v>
      </c>
      <c r="W19" s="28"/>
    </row>
    <row r="20" spans="1:15" ht="18.75" customHeight="1">
      <c r="A20" s="26" t="s">
        <v>38</v>
      </c>
      <c r="B20" s="27">
        <v>924875.8000000002</v>
      </c>
      <c r="C20" s="27">
        <v>676354.2399999999</v>
      </c>
      <c r="D20" s="27">
        <v>336409.11999999994</v>
      </c>
      <c r="E20" s="27">
        <v>159480.89</v>
      </c>
      <c r="F20" s="27">
        <v>398171.02</v>
      </c>
      <c r="G20" s="27">
        <v>603632.4900000001</v>
      </c>
      <c r="H20" s="27">
        <v>94926.42</v>
      </c>
      <c r="I20" s="27">
        <v>387458.68000000005</v>
      </c>
      <c r="J20" s="27">
        <v>567861.36</v>
      </c>
      <c r="K20" s="27">
        <v>876076.41</v>
      </c>
      <c r="L20" s="27">
        <v>821304.8700000001</v>
      </c>
      <c r="M20" s="27">
        <v>311569.6600000001</v>
      </c>
      <c r="N20" s="27">
        <v>172537.45999999996</v>
      </c>
      <c r="O20" s="27">
        <f t="shared" si="4"/>
        <v>6330658.42</v>
      </c>
    </row>
    <row r="21" spans="1:15" ht="18.75" customHeight="1">
      <c r="A21" s="26" t="s">
        <v>39</v>
      </c>
      <c r="B21" s="27">
        <v>82079.14000000001</v>
      </c>
      <c r="C21" s="27">
        <v>82079.14000000001</v>
      </c>
      <c r="D21" s="27">
        <v>41039.57000000001</v>
      </c>
      <c r="E21" s="27">
        <v>0</v>
      </c>
      <c r="F21" s="27">
        <v>41039.57000000001</v>
      </c>
      <c r="G21" s="27">
        <v>41039.57000000001</v>
      </c>
      <c r="H21" s="27">
        <v>0</v>
      </c>
      <c r="I21" s="27">
        <v>0</v>
      </c>
      <c r="J21" s="27">
        <v>41039.57000000001</v>
      </c>
      <c r="K21" s="27">
        <v>41039.57000000001</v>
      </c>
      <c r="L21" s="27">
        <v>41039.57000000001</v>
      </c>
      <c r="M21" s="27">
        <v>41039.57000000001</v>
      </c>
      <c r="N21" s="27">
        <v>41039.57000000001</v>
      </c>
      <c r="O21" s="27">
        <f t="shared" si="4"/>
        <v>492474.8400000001</v>
      </c>
    </row>
    <row r="22" spans="1:15" ht="18.75" customHeight="1">
      <c r="A22" s="26" t="s">
        <v>40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f t="shared" si="4"/>
        <v>0</v>
      </c>
    </row>
    <row r="23" spans="1:26" ht="18.75" customHeight="1">
      <c r="A23" s="26" t="s">
        <v>41</v>
      </c>
      <c r="B23" s="27">
        <v>-11458.499999999998</v>
      </c>
      <c r="C23" s="27">
        <v>-22614.129999999997</v>
      </c>
      <c r="D23" s="27">
        <v>-62287.279999999984</v>
      </c>
      <c r="E23" s="27">
        <v>-4599.680000000001</v>
      </c>
      <c r="F23" s="27">
        <v>-10901.800000000003</v>
      </c>
      <c r="G23" s="27">
        <v>-87391.20000000001</v>
      </c>
      <c r="H23" s="27">
        <v>-46345.05000000001</v>
      </c>
      <c r="I23" s="27">
        <v>-9672.32</v>
      </c>
      <c r="J23" s="27">
        <v>-77807.52</v>
      </c>
      <c r="K23" s="27">
        <v>-3266.88</v>
      </c>
      <c r="L23" s="27">
        <v>-20579.74</v>
      </c>
      <c r="M23" s="27">
        <v>-11892.9</v>
      </c>
      <c r="N23" s="27">
        <v>-984.75</v>
      </c>
      <c r="O23" s="27">
        <f t="shared" si="4"/>
        <v>-369801.75000000006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42</v>
      </c>
      <c r="B24" s="27">
        <v>-1345563.8299999998</v>
      </c>
      <c r="C24" s="27">
        <v>-978913.9199999998</v>
      </c>
      <c r="D24" s="27">
        <v>-865497.5499999999</v>
      </c>
      <c r="E24" s="27">
        <v>-248498.3199999999</v>
      </c>
      <c r="F24" s="27">
        <v>-945201.8900000001</v>
      </c>
      <c r="G24" s="27">
        <v>-1162253.4000000001</v>
      </c>
      <c r="H24" s="27">
        <v>-222149.12000000002</v>
      </c>
      <c r="I24" s="27">
        <v>-927793.1399999998</v>
      </c>
      <c r="J24" s="27">
        <v>-913045.76</v>
      </c>
      <c r="K24" s="27">
        <v>-1127181.4</v>
      </c>
      <c r="L24" s="27">
        <v>-1042693.2900000002</v>
      </c>
      <c r="M24" s="27">
        <v>-555567.3300000001</v>
      </c>
      <c r="N24" s="27">
        <v>-324043.50000000006</v>
      </c>
      <c r="O24" s="27">
        <f t="shared" si="4"/>
        <v>-10658402.450000001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43</v>
      </c>
      <c r="B25" s="27">
        <v>1129296.8300000005</v>
      </c>
      <c r="C25" s="27">
        <v>1135600.9900000005</v>
      </c>
      <c r="D25" s="27">
        <v>807645.7299999999</v>
      </c>
      <c r="E25" s="27">
        <v>212190.03999999992</v>
      </c>
      <c r="F25" s="27">
        <v>451109.5199999999</v>
      </c>
      <c r="G25" s="27">
        <v>642559.38</v>
      </c>
      <c r="H25" s="27">
        <v>0</v>
      </c>
      <c r="I25" s="27">
        <v>1132601.7400000005</v>
      </c>
      <c r="J25" s="27">
        <v>678281.2400000001</v>
      </c>
      <c r="K25" s="27">
        <v>1109631.0500000005</v>
      </c>
      <c r="L25" s="27">
        <v>1106655.9799999997</v>
      </c>
      <c r="M25" s="27">
        <v>787090</v>
      </c>
      <c r="N25" s="27">
        <v>223574.0099999999</v>
      </c>
      <c r="O25" s="27">
        <f t="shared" si="4"/>
        <v>9416236.510000002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9"/>
      <c r="B26" s="16"/>
      <c r="C26" s="1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5" ht="18.75" customHeight="1">
      <c r="A27" s="14" t="s">
        <v>44</v>
      </c>
      <c r="B27" s="27">
        <f aca="true" t="shared" si="5" ref="B27:O27">+B28+B30+B41+B42+B45-B46</f>
        <v>477498.5199999998</v>
      </c>
      <c r="C27" s="27">
        <f>+C28+C30+C41+C42+C45-C46</f>
        <v>319183.79000000004</v>
      </c>
      <c r="D27" s="27">
        <f t="shared" si="5"/>
        <v>-627815.6199999999</v>
      </c>
      <c r="E27" s="27">
        <f t="shared" si="5"/>
        <v>411934.20999999985</v>
      </c>
      <c r="F27" s="27">
        <f t="shared" si="5"/>
        <v>-259036.8799999999</v>
      </c>
      <c r="G27" s="27">
        <f t="shared" si="5"/>
        <v>598160.1099999999</v>
      </c>
      <c r="H27" s="27">
        <f t="shared" si="5"/>
        <v>-62986.389999999956</v>
      </c>
      <c r="I27" s="27">
        <f t="shared" si="5"/>
        <v>77259.23000000021</v>
      </c>
      <c r="J27" s="27">
        <f t="shared" si="5"/>
        <v>-358574.39</v>
      </c>
      <c r="K27" s="27">
        <f t="shared" si="5"/>
        <v>616935.2399999998</v>
      </c>
      <c r="L27" s="27">
        <f t="shared" si="5"/>
        <v>1161640.4999999998</v>
      </c>
      <c r="M27" s="27">
        <f t="shared" si="5"/>
        <v>331360.29</v>
      </c>
      <c r="N27" s="27">
        <f t="shared" si="5"/>
        <v>-417811.64</v>
      </c>
      <c r="O27" s="27">
        <f t="shared" si="5"/>
        <v>2267746.969999997</v>
      </c>
    </row>
    <row r="28" spans="1:15" ht="18.75" customHeight="1">
      <c r="A28" s="26" t="s">
        <v>45</v>
      </c>
      <c r="B28" s="32">
        <f>+B29</f>
        <v>-1708770.8</v>
      </c>
      <c r="C28" s="32">
        <f>+C29</f>
        <v>-1534429.6</v>
      </c>
      <c r="D28" s="32">
        <f aca="true" t="shared" si="6" ref="D28:O28">+D29</f>
        <v>-1311890.8</v>
      </c>
      <c r="E28" s="32">
        <f t="shared" si="6"/>
        <v>-232940.4</v>
      </c>
      <c r="F28" s="32">
        <f t="shared" si="6"/>
        <v>-890040.8</v>
      </c>
      <c r="G28" s="32">
        <f t="shared" si="6"/>
        <v>-1449342.4</v>
      </c>
      <c r="H28" s="32">
        <f t="shared" si="6"/>
        <v>-285445.6</v>
      </c>
      <c r="I28" s="32">
        <f t="shared" si="6"/>
        <v>-1450618.4</v>
      </c>
      <c r="J28" s="32">
        <f t="shared" si="6"/>
        <v>-1244856.8</v>
      </c>
      <c r="K28" s="32">
        <f t="shared" si="6"/>
        <v>-1145513.6</v>
      </c>
      <c r="L28" s="32">
        <f t="shared" si="6"/>
        <v>-969856.8</v>
      </c>
      <c r="M28" s="32">
        <f t="shared" si="6"/>
        <v>-494133.2</v>
      </c>
      <c r="N28" s="32">
        <f t="shared" si="6"/>
        <v>-414752.8</v>
      </c>
      <c r="O28" s="32">
        <f t="shared" si="6"/>
        <v>-13132592.000000002</v>
      </c>
    </row>
    <row r="29" spans="1:26" ht="18.75" customHeight="1">
      <c r="A29" s="29" t="s">
        <v>46</v>
      </c>
      <c r="B29" s="16">
        <f>ROUND((-B9)*$G$3,2)</f>
        <v>-1708770.8</v>
      </c>
      <c r="C29" s="16">
        <f aca="true" t="shared" si="7" ref="C29:N29">ROUND((-C9)*$G$3,2)</f>
        <v>-1534429.6</v>
      </c>
      <c r="D29" s="16">
        <f t="shared" si="7"/>
        <v>-1311890.8</v>
      </c>
      <c r="E29" s="16">
        <f t="shared" si="7"/>
        <v>-232940.4</v>
      </c>
      <c r="F29" s="16">
        <f t="shared" si="7"/>
        <v>-890040.8</v>
      </c>
      <c r="G29" s="16">
        <f t="shared" si="7"/>
        <v>-1449342.4</v>
      </c>
      <c r="H29" s="16">
        <f t="shared" si="7"/>
        <v>-285445.6</v>
      </c>
      <c r="I29" s="16">
        <f t="shared" si="7"/>
        <v>-1450618.4</v>
      </c>
      <c r="J29" s="16">
        <f t="shared" si="7"/>
        <v>-1244856.8</v>
      </c>
      <c r="K29" s="16">
        <f t="shared" si="7"/>
        <v>-1145513.6</v>
      </c>
      <c r="L29" s="16">
        <f t="shared" si="7"/>
        <v>-969856.8</v>
      </c>
      <c r="M29" s="16">
        <f t="shared" si="7"/>
        <v>-494133.2</v>
      </c>
      <c r="N29" s="16">
        <f t="shared" si="7"/>
        <v>-414752.8</v>
      </c>
      <c r="O29" s="33">
        <f aca="true" t="shared" si="8" ref="O29:O46">SUM(B29:N29)</f>
        <v>-13132592.000000002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47</v>
      </c>
      <c r="B30" s="32">
        <f>SUM(B31:B39)</f>
        <v>-435.6</v>
      </c>
      <c r="C30" s="32">
        <f aca="true" t="shared" si="9" ref="C30:O30">SUM(C31:C39)</f>
        <v>-3168</v>
      </c>
      <c r="D30" s="32">
        <f t="shared" si="9"/>
        <v>0</v>
      </c>
      <c r="E30" s="32">
        <f t="shared" si="9"/>
        <v>0</v>
      </c>
      <c r="F30" s="32">
        <f t="shared" si="9"/>
        <v>0</v>
      </c>
      <c r="G30" s="32">
        <f t="shared" si="9"/>
        <v>-10110</v>
      </c>
      <c r="H30" s="32">
        <f t="shared" si="9"/>
        <v>-130000</v>
      </c>
      <c r="I30" s="32">
        <f t="shared" si="9"/>
        <v>-1425.6</v>
      </c>
      <c r="J30" s="32">
        <f t="shared" si="9"/>
        <v>0</v>
      </c>
      <c r="K30" s="32">
        <f t="shared" si="9"/>
        <v>-1011</v>
      </c>
      <c r="L30" s="32">
        <f t="shared" si="9"/>
        <v>-1011</v>
      </c>
      <c r="M30" s="32">
        <f t="shared" si="9"/>
        <v>0</v>
      </c>
      <c r="N30" s="32">
        <f t="shared" si="9"/>
        <v>-202.2</v>
      </c>
      <c r="O30" s="32">
        <f t="shared" si="9"/>
        <v>-147363.3999999999</v>
      </c>
    </row>
    <row r="31" spans="1:26" ht="18.75" customHeight="1">
      <c r="A31" s="29" t="s">
        <v>48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8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9" t="s">
        <v>49</v>
      </c>
      <c r="B32" s="34">
        <v>-435.6</v>
      </c>
      <c r="C32" s="34">
        <v>-3168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-1425.6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8"/>
        <v>-5029.2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9" t="s">
        <v>50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9" t="s">
        <v>51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9" t="s">
        <v>52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-10110</v>
      </c>
      <c r="H35" s="34">
        <v>0</v>
      </c>
      <c r="I35" s="34">
        <v>0</v>
      </c>
      <c r="J35" s="34">
        <v>0</v>
      </c>
      <c r="K35" s="34">
        <v>-1011</v>
      </c>
      <c r="L35" s="34">
        <v>-1011</v>
      </c>
      <c r="M35" s="34">
        <v>0</v>
      </c>
      <c r="N35" s="34">
        <v>-202.2</v>
      </c>
      <c r="O35" s="34">
        <f t="shared" si="8"/>
        <v>-12334.2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53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4026000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8"/>
        <v>4026000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54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-4156000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8"/>
        <v>-4156000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55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56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57</v>
      </c>
      <c r="B41" s="36">
        <v>2186704.92</v>
      </c>
      <c r="C41" s="36">
        <v>1856781.3900000001</v>
      </c>
      <c r="D41" s="36">
        <v>684075.1800000002</v>
      </c>
      <c r="E41" s="36">
        <v>644874.6099999999</v>
      </c>
      <c r="F41" s="36">
        <v>631003.9200000002</v>
      </c>
      <c r="G41" s="36">
        <v>2057612.5099999998</v>
      </c>
      <c r="H41" s="36">
        <v>352459.21</v>
      </c>
      <c r="I41" s="36">
        <v>1529303.2300000002</v>
      </c>
      <c r="J41" s="36">
        <v>886282.41</v>
      </c>
      <c r="K41" s="36">
        <v>1763459.8399999999</v>
      </c>
      <c r="L41" s="36">
        <v>2132508.3</v>
      </c>
      <c r="M41" s="36">
        <v>825493.49</v>
      </c>
      <c r="N41" s="36">
        <v>-2856.639999999996</v>
      </c>
      <c r="O41" s="34">
        <f t="shared" si="8"/>
        <v>15547702.37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4">
        <f t="shared" si="8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4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59</v>
      </c>
      <c r="B44" s="37">
        <f aca="true" t="shared" si="10" ref="B44:N44">+B17+B27</f>
        <v>27014057.55000001</v>
      </c>
      <c r="C44" s="37">
        <f t="shared" si="10"/>
        <v>20417086.96</v>
      </c>
      <c r="D44" s="37">
        <f t="shared" si="10"/>
        <v>16730250.860000001</v>
      </c>
      <c r="E44" s="37">
        <f t="shared" si="10"/>
        <v>5319026.7299999995</v>
      </c>
      <c r="F44" s="37">
        <f t="shared" si="10"/>
        <v>18317670.75</v>
      </c>
      <c r="G44" s="37">
        <f t="shared" si="10"/>
        <v>24768577.99</v>
      </c>
      <c r="H44" s="37">
        <f t="shared" si="10"/>
        <v>4636164.920000001</v>
      </c>
      <c r="I44" s="37">
        <f t="shared" si="10"/>
        <v>19437488.650000002</v>
      </c>
      <c r="J44" s="37">
        <f t="shared" si="10"/>
        <v>17983735.649999995</v>
      </c>
      <c r="K44" s="37">
        <f t="shared" si="10"/>
        <v>23915972.720000003</v>
      </c>
      <c r="L44" s="37">
        <f t="shared" si="10"/>
        <v>22809981.090000007</v>
      </c>
      <c r="M44" s="37">
        <f t="shared" si="10"/>
        <v>11597514.92</v>
      </c>
      <c r="N44" s="37">
        <f t="shared" si="10"/>
        <v>5815395.3100000005</v>
      </c>
      <c r="O44" s="37">
        <f>SUM(B44:N44)</f>
        <v>218762924.1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8" t="s">
        <v>60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16">
        <f t="shared" si="8"/>
        <v>0</v>
      </c>
      <c r="P45"/>
      <c r="Q45"/>
      <c r="R45"/>
      <c r="S45"/>
    </row>
    <row r="46" spans="1:19" ht="18.75" customHeight="1">
      <c r="A46" s="38" t="s">
        <v>61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16">
        <f t="shared" si="8"/>
        <v>0</v>
      </c>
      <c r="P46"/>
      <c r="Q46"/>
      <c r="R46"/>
      <c r="S46"/>
    </row>
    <row r="47" spans="1:19" ht="15.75">
      <c r="A47" s="39"/>
      <c r="B47" s="40"/>
      <c r="C47" s="40"/>
      <c r="D47" s="41"/>
      <c r="E47" s="41"/>
      <c r="F47" s="41"/>
      <c r="G47" s="41"/>
      <c r="H47" s="41"/>
      <c r="I47" s="40"/>
      <c r="J47" s="41"/>
      <c r="K47" s="41"/>
      <c r="L47" s="41"/>
      <c r="M47" s="41"/>
      <c r="N47" s="41"/>
      <c r="O47" s="42"/>
      <c r="P47" s="43"/>
      <c r="Q47"/>
      <c r="R47" s="44"/>
      <c r="S47"/>
    </row>
    <row r="48" spans="1:19" ht="12.75" customHeight="1">
      <c r="A48" s="45"/>
      <c r="B48" s="46"/>
      <c r="C48" s="46"/>
      <c r="D48" s="47"/>
      <c r="E48" s="47"/>
      <c r="F48" s="47"/>
      <c r="G48" s="47"/>
      <c r="H48" s="47"/>
      <c r="I48" s="46"/>
      <c r="J48" s="47"/>
      <c r="K48" s="47"/>
      <c r="L48" s="47"/>
      <c r="M48" s="47"/>
      <c r="N48" s="47"/>
      <c r="O48" s="48"/>
      <c r="P48" s="43"/>
      <c r="Q48" s="44"/>
      <c r="R48" s="44"/>
      <c r="S48"/>
    </row>
    <row r="49" spans="1:17" ht="15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Q49"/>
    </row>
    <row r="50" spans="1:17" ht="18.75" customHeight="1">
      <c r="A50" s="14" t="s">
        <v>62</v>
      </c>
      <c r="B50" s="52">
        <f aca="true" t="shared" si="11" ref="B50:O50">SUM(B51:B61)</f>
        <v>27014057.57</v>
      </c>
      <c r="C50" s="52">
        <f t="shared" si="11"/>
        <v>20417086.91</v>
      </c>
      <c r="D50" s="52">
        <f t="shared" si="11"/>
        <v>16730250.899999999</v>
      </c>
      <c r="E50" s="52">
        <f t="shared" si="11"/>
        <v>5319026.730000001</v>
      </c>
      <c r="F50" s="52">
        <f t="shared" si="11"/>
        <v>18317670.749999996</v>
      </c>
      <c r="G50" s="52">
        <f t="shared" si="11"/>
        <v>24768577.99</v>
      </c>
      <c r="H50" s="52">
        <f t="shared" si="11"/>
        <v>4636164.9</v>
      </c>
      <c r="I50" s="52">
        <f t="shared" si="11"/>
        <v>19437488.650000002</v>
      </c>
      <c r="J50" s="52">
        <f t="shared" si="11"/>
        <v>17983735.61</v>
      </c>
      <c r="K50" s="52">
        <f t="shared" si="11"/>
        <v>23915972.68</v>
      </c>
      <c r="L50" s="52">
        <f t="shared" si="11"/>
        <v>22809981.059999995</v>
      </c>
      <c r="M50" s="52">
        <f t="shared" si="11"/>
        <v>11597514.909999998</v>
      </c>
      <c r="N50" s="52">
        <f t="shared" si="11"/>
        <v>5815395.34</v>
      </c>
      <c r="O50" s="37">
        <f t="shared" si="11"/>
        <v>218762924</v>
      </c>
      <c r="Q50" s="44"/>
    </row>
    <row r="51" spans="1:18" ht="18.75" customHeight="1">
      <c r="A51" s="26" t="s">
        <v>63</v>
      </c>
      <c r="B51" s="52">
        <v>22613648.22</v>
      </c>
      <c r="C51" s="52">
        <v>15018270.809999999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7">
        <f>SUM(B51:N51)</f>
        <v>37631919.03</v>
      </c>
      <c r="P51"/>
      <c r="Q51"/>
      <c r="R51" s="44"/>
    </row>
    <row r="52" spans="1:16" ht="18.75" customHeight="1">
      <c r="A52" s="26" t="s">
        <v>64</v>
      </c>
      <c r="B52" s="52">
        <v>4400409.350000001</v>
      </c>
      <c r="C52" s="52">
        <v>5398816.100000001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aca="true" t="shared" si="12" ref="O52:O61">SUM(B52:N52)</f>
        <v>9799225.450000001</v>
      </c>
      <c r="P52"/>
    </row>
    <row r="53" spans="1:17" ht="18.75" customHeight="1">
      <c r="A53" s="26" t="s">
        <v>65</v>
      </c>
      <c r="B53" s="53">
        <v>0</v>
      </c>
      <c r="C53" s="53">
        <v>0</v>
      </c>
      <c r="D53" s="32">
        <v>16730250.899999999</v>
      </c>
      <c r="E53" s="53">
        <v>0</v>
      </c>
      <c r="F53" s="53">
        <v>0</v>
      </c>
      <c r="G53" s="53">
        <v>0</v>
      </c>
      <c r="H53" s="52">
        <v>4636164.9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2"/>
        <v>21366415.799999997</v>
      </c>
      <c r="Q53"/>
    </row>
    <row r="54" spans="1:18" ht="18.75" customHeight="1">
      <c r="A54" s="26" t="s">
        <v>66</v>
      </c>
      <c r="B54" s="53">
        <v>0</v>
      </c>
      <c r="C54" s="53">
        <v>0</v>
      </c>
      <c r="D54" s="53">
        <v>0</v>
      </c>
      <c r="E54" s="32">
        <v>5319026.730000001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2"/>
        <v>5319026.730000001</v>
      </c>
      <c r="R54"/>
    </row>
    <row r="55" spans="1:19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32">
        <v>18317670.749999996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2">
        <f t="shared" si="12"/>
        <v>18317670.749999996</v>
      </c>
      <c r="S55"/>
    </row>
    <row r="56" spans="1:20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2">
        <v>24768577.99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2"/>
        <v>24768577.99</v>
      </c>
      <c r="T56"/>
    </row>
    <row r="57" spans="1:21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2">
        <v>19437488.650000002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37">
        <f t="shared" si="12"/>
        <v>19437488.650000002</v>
      </c>
      <c r="U57"/>
    </row>
    <row r="58" spans="1:22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32">
        <v>17983735.61</v>
      </c>
      <c r="K58" s="53">
        <v>0</v>
      </c>
      <c r="L58" s="53">
        <v>0</v>
      </c>
      <c r="M58" s="53">
        <v>0</v>
      </c>
      <c r="N58" s="53">
        <v>0</v>
      </c>
      <c r="O58" s="37">
        <f t="shared" si="12"/>
        <v>17983735.61</v>
      </c>
      <c r="V58"/>
    </row>
    <row r="59" spans="1:23" ht="18.75" customHeight="1">
      <c r="A59" s="26" t="s">
        <v>71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32">
        <v>23915972.68</v>
      </c>
      <c r="L59" s="32">
        <v>22809981.059999995</v>
      </c>
      <c r="M59" s="53">
        <v>0</v>
      </c>
      <c r="N59" s="53">
        <v>0</v>
      </c>
      <c r="O59" s="37">
        <f t="shared" si="12"/>
        <v>46725953.739999995</v>
      </c>
      <c r="P59"/>
      <c r="W59"/>
    </row>
    <row r="60" spans="1:25" ht="18.75" customHeight="1">
      <c r="A60" s="26" t="s">
        <v>72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32">
        <v>11597514.909999998</v>
      </c>
      <c r="N60" s="53">
        <v>0</v>
      </c>
      <c r="O60" s="37">
        <f t="shared" si="12"/>
        <v>11597514.909999998</v>
      </c>
      <c r="R60"/>
      <c r="Y60"/>
    </row>
    <row r="61" spans="1:26" ht="18.75" customHeight="1">
      <c r="A61" s="39" t="s">
        <v>73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5815395.34</v>
      </c>
      <c r="O61" s="56">
        <f t="shared" si="12"/>
        <v>5815395.34</v>
      </c>
      <c r="P61"/>
      <c r="S61"/>
      <c r="Z61"/>
    </row>
    <row r="62" spans="1:12" ht="21" customHeight="1">
      <c r="A62" s="57" t="s">
        <v>74</v>
      </c>
      <c r="B62" s="58"/>
      <c r="C62" s="58"/>
      <c r="D62"/>
      <c r="E62"/>
      <c r="F62"/>
      <c r="G62"/>
      <c r="H62" s="59"/>
      <c r="I62" s="59"/>
      <c r="J62"/>
      <c r="K62"/>
      <c r="L62"/>
    </row>
    <row r="63" spans="1:14" ht="15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2:12" ht="13.5">
      <c r="B64" s="58"/>
      <c r="C64" s="58"/>
      <c r="D64"/>
      <c r="E64"/>
      <c r="F64"/>
      <c r="G64"/>
      <c r="H64" s="59"/>
      <c r="I64" s="59"/>
      <c r="J64"/>
      <c r="K64"/>
      <c r="L64"/>
    </row>
    <row r="65" spans="2:12" ht="13.5">
      <c r="B65" s="58"/>
      <c r="C65" s="58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60"/>
      <c r="I66" s="60"/>
      <c r="J66" s="61"/>
      <c r="K66" s="61"/>
      <c r="L66" s="61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2021-05-18T00:19:29Z</dcterms:created>
  <dcterms:modified xsi:type="dcterms:W3CDTF">2021-05-18T02:22:54Z</dcterms:modified>
  <cp:category/>
  <cp:version/>
  <cp:contentType/>
  <cp:contentStatus/>
</cp:coreProperties>
</file>