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<sst xmlns="http://schemas.openxmlformats.org/spreadsheetml/2006/main" count="79" uniqueCount="76">
  <si>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</si>
  <si>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</si>
  <si>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</si>
  <si>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</si>
  <si>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</si>
  <si>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</si>
  <si>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</si>
  <si>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</si>
  <si>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</si>
  <si>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</si>
  <si>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</si>
  <si>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</si>
  <si>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</si>
  <si>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</si>
  <si>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</si>
  <si>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</si>
  <si>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</si>
  <si>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</si>
  <si>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</si>
  <si>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</si>
  <si>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</si>
  <si>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</si>
  <si>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</si>
  <si>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</si>
  <si>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</si>
  <si>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</si>
  <si>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</si>
  <si>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</si>
  <si>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</si>
  <si>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</si>
  <si>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</si>
  <si>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</si>
  <si>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</si>
  <si>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</si>
  <si>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</si>
  <si>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</si>
  <si>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</si>
  <si>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</si>
  <si>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</si>
  <si>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</si>
  <si>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</si>
  <si>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</si>
  <si>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</si>
  <si>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</si>
  <si>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</si>
  <si>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</si>
  <si>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</si>
  <si>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</si>
  <si>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</si>
  <si>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</si>
  <si>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</si>
  <si>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</si>
  <si>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</si>
  <si>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</si>
  <si>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</si>
  <si>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</si>
  <si>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</si>
  <si>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</si>
  <si>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</si>
  <si>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</si>
  <si>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</si>
  <si>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</si>
  <si>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</si>
  <si>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</si>
  <si>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</si>
  <si>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</si>
  <si>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</si>
  <si>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</si>
  <si>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</si>
  <si>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</si>
  <si>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</si>
  <si>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</si>
  <si>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</si>
  <si>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</si>
  <si>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</si>
  <si>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29/10/20 - VENCIMENTO 06/11/20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</si>
</sst>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301954</v>
      </c>
      <c r="C7" s="9">
        <f t="shared" si="0"/>
        <v>211359</v>
      </c>
      <c r="D7" s="9">
        <f t="shared" si="0"/>
        <v>230097</v>
      </c>
      <c r="E7" s="9">
        <f t="shared" si="0"/>
        <v>48146</v>
      </c>
      <c r="F7" s="9">
        <f t="shared" si="0"/>
        <v>168306</v>
      </c>
      <c r="G7" s="9">
        <f t="shared" si="0"/>
        <v>265693</v>
      </c>
      <c r="H7" s="9">
        <f t="shared" si="0"/>
        <v>41133</v>
      </c>
      <c r="I7" s="9">
        <f t="shared" si="0"/>
        <v>207149</v>
      </c>
      <c r="J7" s="9">
        <f t="shared" si="0"/>
        <v>192805</v>
      </c>
      <c r="K7" s="9">
        <f t="shared" si="0"/>
        <v>270564</v>
      </c>
      <c r="L7" s="9">
        <f t="shared" si="0"/>
        <v>206619</v>
      </c>
      <c r="M7" s="9">
        <f t="shared" si="0"/>
        <v>92289</v>
      </c>
      <c r="N7" s="9">
        <f t="shared" si="0"/>
        <v>59850</v>
      </c>
      <c r="O7" s="9">
        <f t="shared" si="0"/>
        <v>2295964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13248</v>
      </c>
      <c r="C8" s="11">
        <f t="shared" si="1"/>
        <v>12103</v>
      </c>
      <c r="D8" s="11">
        <f t="shared" si="1"/>
        <v>9627</v>
      </c>
      <c r="E8" s="11">
        <f t="shared" si="1"/>
        <v>1819</v>
      </c>
      <c r="F8" s="11">
        <f t="shared" si="1"/>
        <v>6725</v>
      </c>
      <c r="G8" s="11">
        <f t="shared" si="1"/>
        <v>11234</v>
      </c>
      <c r="H8" s="11">
        <f t="shared" si="1"/>
        <v>2321</v>
      </c>
      <c r="I8" s="11">
        <f t="shared" si="1"/>
        <v>12392</v>
      </c>
      <c r="J8" s="11">
        <f t="shared" si="1"/>
        <v>9590</v>
      </c>
      <c r="K8" s="11">
        <f t="shared" si="1"/>
        <v>8445</v>
      </c>
      <c r="L8" s="11">
        <f t="shared" si="1"/>
        <v>7342</v>
      </c>
      <c r="M8" s="11">
        <f t="shared" si="1"/>
        <v>4083</v>
      </c>
      <c r="N8" s="11">
        <f t="shared" si="1"/>
        <v>3476</v>
      </c>
      <c r="O8" s="11">
        <f t="shared" si="1"/>
        <v>102405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13248</v>
      </c>
      <c r="C9" s="11">
        <v>12103</v>
      </c>
      <c r="D9" s="11">
        <v>9627</v>
      </c>
      <c r="E9" s="11">
        <v>1819</v>
      </c>
      <c r="F9" s="11">
        <v>6725</v>
      </c>
      <c r="G9" s="11">
        <v>11234</v>
      </c>
      <c r="H9" s="11">
        <v>2321</v>
      </c>
      <c r="I9" s="11">
        <v>12391</v>
      </c>
      <c r="J9" s="11">
        <v>9590</v>
      </c>
      <c r="K9" s="11">
        <v>8442</v>
      </c>
      <c r="L9" s="11">
        <v>7342</v>
      </c>
      <c r="M9" s="11">
        <v>4078</v>
      </c>
      <c r="N9" s="11">
        <v>3476</v>
      </c>
      <c r="O9" s="11">
        <f>SUM(B9:N9)</f>
        <v>102396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3</v>
      </c>
      <c r="L10" s="13">
        <v>0</v>
      </c>
      <c r="M10" s="13">
        <v>5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288706</v>
      </c>
      <c r="C11" s="13">
        <v>199256</v>
      </c>
      <c r="D11" s="13">
        <v>220470</v>
      </c>
      <c r="E11" s="13">
        <v>46327</v>
      </c>
      <c r="F11" s="13">
        <v>161581</v>
      </c>
      <c r="G11" s="13">
        <v>254459</v>
      </c>
      <c r="H11" s="13">
        <v>38812</v>
      </c>
      <c r="I11" s="13">
        <v>194757</v>
      </c>
      <c r="J11" s="13">
        <v>183215</v>
      </c>
      <c r="K11" s="13">
        <v>262119</v>
      </c>
      <c r="L11" s="13">
        <v>199277</v>
      </c>
      <c r="M11" s="13">
        <v>88206</v>
      </c>
      <c r="N11" s="13">
        <v>56374</v>
      </c>
      <c r="O11" s="11">
        <f>SUM(B11:N11)</f>
        <v>2193559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1.450661976344441</v>
      </c>
      <c r="C15" s="19">
        <v>1.522747138542162</v>
      </c>
      <c r="D15" s="19">
        <v>1.434407161862272</v>
      </c>
      <c r="E15" s="19">
        <v>1.067626172953834</v>
      </c>
      <c r="F15" s="19">
        <v>1.830484135419199</v>
      </c>
      <c r="G15" s="19">
        <v>1.873459974534408</v>
      </c>
      <c r="H15" s="19">
        <v>1.984546313601533</v>
      </c>
      <c r="I15" s="19">
        <v>1.588002270559676</v>
      </c>
      <c r="J15" s="19">
        <v>1.558356326522205</v>
      </c>
      <c r="K15" s="19">
        <v>1.431061704159877</v>
      </c>
      <c r="L15" s="19">
        <v>1.526008362185643</v>
      </c>
      <c r="M15" s="19">
        <v>1.590958404740633</v>
      </c>
      <c r="N15" s="19">
        <v>1.548678018217799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1007979.5499999999</v>
      </c>
      <c r="C17" s="24">
        <f aca="true" t="shared" si="2" ref="C17:N17">C18+C19+C20+C21+C22+C23+C24+C25</f>
        <v>774542.4500000001</v>
      </c>
      <c r="D17" s="24">
        <f t="shared" si="2"/>
        <v>679716.19</v>
      </c>
      <c r="E17" s="24">
        <f t="shared" si="2"/>
        <v>182069.28</v>
      </c>
      <c r="F17" s="24">
        <f t="shared" si="2"/>
        <v>721848.8</v>
      </c>
      <c r="G17" s="24">
        <f t="shared" si="2"/>
        <v>964635.3800000002</v>
      </c>
      <c r="H17" s="24">
        <f t="shared" si="2"/>
        <v>206322.63999999998</v>
      </c>
      <c r="I17" s="24">
        <f t="shared" si="2"/>
        <v>773588.9400000001</v>
      </c>
      <c r="J17" s="24">
        <f t="shared" si="2"/>
        <v>705002.4899999999</v>
      </c>
      <c r="K17" s="24">
        <f t="shared" si="2"/>
        <v>876754.1600000001</v>
      </c>
      <c r="L17" s="24">
        <f t="shared" si="2"/>
        <v>815017.11</v>
      </c>
      <c r="M17" s="24">
        <f t="shared" si="2"/>
        <v>440611.58999999997</v>
      </c>
      <c r="N17" s="24">
        <f t="shared" si="2"/>
        <v>245146.99</v>
      </c>
      <c r="O17" s="24">
        <f>O18+O19+O20+O21+O22+O23+O24+O25</f>
        <v>8393235.57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674625.63</v>
      </c>
      <c r="C18" s="30">
        <f t="shared" si="3"/>
        <v>487710.89</v>
      </c>
      <c r="D18" s="30">
        <f t="shared" si="3"/>
        <v>465532.25</v>
      </c>
      <c r="E18" s="30">
        <f t="shared" si="3"/>
        <v>166638.12</v>
      </c>
      <c r="F18" s="30">
        <f t="shared" si="3"/>
        <v>394542.93</v>
      </c>
      <c r="G18" s="30">
        <f t="shared" si="3"/>
        <v>512016.98</v>
      </c>
      <c r="H18" s="30">
        <f t="shared" si="3"/>
        <v>106283.56</v>
      </c>
      <c r="I18" s="30">
        <f t="shared" si="3"/>
        <v>474205.49</v>
      </c>
      <c r="J18" s="30">
        <f t="shared" si="3"/>
        <v>444242</v>
      </c>
      <c r="K18" s="30">
        <f t="shared" si="3"/>
        <v>589667.18</v>
      </c>
      <c r="L18" s="30">
        <f t="shared" si="3"/>
        <v>512497.77</v>
      </c>
      <c r="M18" s="30">
        <f t="shared" si="3"/>
        <v>264454.13</v>
      </c>
      <c r="N18" s="30">
        <f t="shared" si="3"/>
        <v>154987.56</v>
      </c>
      <c r="O18" s="30">
        <f aca="true" t="shared" si="4" ref="O18:O25">SUM(B18:N18)</f>
        <v>5247404.49</v>
      </c>
    </row>
    <row r="19" spans="1:23" ht="18.75" customHeight="1">
      <c r="A19" s="26" t="s">
        <v>35</v>
      </c>
      <c r="B19" s="30">
        <f>IF(B15&lt;&gt;0,ROUND((B15-1)*B18,2),0)</f>
        <v>304028.12</v>
      </c>
      <c r="C19" s="30">
        <f aca="true" t="shared" si="5" ref="C19:N19">IF(C15&lt;&gt;0,ROUND((C15-1)*C18,2),0)</f>
        <v>254949.47</v>
      </c>
      <c r="D19" s="30">
        <f t="shared" si="5"/>
        <v>202230.54</v>
      </c>
      <c r="E19" s="30">
        <f t="shared" si="5"/>
        <v>11269.1</v>
      </c>
      <c r="F19" s="30">
        <f t="shared" si="5"/>
        <v>327661.64</v>
      </c>
      <c r="G19" s="30">
        <f t="shared" si="5"/>
        <v>447226.34</v>
      </c>
      <c r="H19" s="30">
        <f t="shared" si="5"/>
        <v>104641.09</v>
      </c>
      <c r="I19" s="30">
        <f t="shared" si="5"/>
        <v>278833.9</v>
      </c>
      <c r="J19" s="30">
        <f t="shared" si="5"/>
        <v>248045.33</v>
      </c>
      <c r="K19" s="30">
        <f t="shared" si="5"/>
        <v>254182.94</v>
      </c>
      <c r="L19" s="30">
        <f t="shared" si="5"/>
        <v>269578.11</v>
      </c>
      <c r="M19" s="30">
        <f t="shared" si="5"/>
        <v>156281.39</v>
      </c>
      <c r="N19" s="30">
        <f t="shared" si="5"/>
        <v>85038.27</v>
      </c>
      <c r="O19" s="30">
        <f t="shared" si="4"/>
        <v>2943966.24</v>
      </c>
      <c r="W19" s="62"/>
    </row>
    <row r="20" spans="1:15" ht="18.75" customHeight="1">
      <c r="A20" s="26" t="s">
        <v>36</v>
      </c>
      <c r="B20" s="30">
        <v>33984.58</v>
      </c>
      <c r="C20" s="30">
        <v>24862.67</v>
      </c>
      <c r="D20" s="30">
        <v>14624.77</v>
      </c>
      <c r="E20" s="30">
        <v>5489.22</v>
      </c>
      <c r="F20" s="30">
        <v>14595.98</v>
      </c>
      <c r="G20" s="30">
        <v>22389.06</v>
      </c>
      <c r="H20" s="30">
        <v>3924.79</v>
      </c>
      <c r="I20" s="30">
        <v>14230.15</v>
      </c>
      <c r="J20" s="30">
        <v>21398.22</v>
      </c>
      <c r="K20" s="30">
        <v>32251.27</v>
      </c>
      <c r="L20" s="30">
        <v>30181.17</v>
      </c>
      <c r="M20" s="30">
        <v>11676.5</v>
      </c>
      <c r="N20" s="30">
        <v>6898.46</v>
      </c>
      <c r="O20" s="30">
        <f t="shared" si="4"/>
        <v>236506.84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-225.39</v>
      </c>
      <c r="D23" s="30">
        <v>-2066.04</v>
      </c>
      <c r="E23" s="30">
        <v>-287.48</v>
      </c>
      <c r="F23" s="30">
        <v>-233.61</v>
      </c>
      <c r="G23" s="30">
        <v>-924.33</v>
      </c>
      <c r="H23" s="30">
        <v>-651.6</v>
      </c>
      <c r="I23" s="30">
        <v>-76.16</v>
      </c>
      <c r="J23" s="30">
        <v>-1852.56</v>
      </c>
      <c r="K23" s="30">
        <v>0</v>
      </c>
      <c r="L23" s="30">
        <v>-303.76</v>
      </c>
      <c r="M23" s="30">
        <v>-273.4</v>
      </c>
      <c r="N23" s="30">
        <v>0</v>
      </c>
      <c r="O23" s="30">
        <f t="shared" si="4"/>
        <v>-6894.33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-43735.43</v>
      </c>
      <c r="C24" s="30">
        <v>-32035.2</v>
      </c>
      <c r="D24" s="30">
        <v>-28793.06</v>
      </c>
      <c r="E24" s="30">
        <v>-7884.52</v>
      </c>
      <c r="F24" s="30">
        <v>-30593.92</v>
      </c>
      <c r="G24" s="30">
        <v>-39039.09</v>
      </c>
      <c r="H24" s="30">
        <v>-7875.2</v>
      </c>
      <c r="I24" s="30">
        <v>-30139.98</v>
      </c>
      <c r="J24" s="30">
        <v>-30034.4</v>
      </c>
      <c r="K24" s="30">
        <v>-36465.64</v>
      </c>
      <c r="L24" s="30">
        <v>-33958.62</v>
      </c>
      <c r="M24" s="30">
        <v>-18240.89</v>
      </c>
      <c r="N24" s="30">
        <v>-10485.75</v>
      </c>
      <c r="O24" s="30">
        <f t="shared" si="4"/>
        <v>-349281.7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26863.87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7384.59</v>
      </c>
      <c r="O25" s="30">
        <f t="shared" si="4"/>
        <v>305647.7100000001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-58291.2</v>
      </c>
      <c r="C27" s="30">
        <f>+C28+C30+C41+C42+C45-C46</f>
        <v>-53253.2</v>
      </c>
      <c r="D27" s="30">
        <f t="shared" si="6"/>
        <v>-42358.8</v>
      </c>
      <c r="E27" s="30">
        <f t="shared" si="6"/>
        <v>-8003.6</v>
      </c>
      <c r="F27" s="30">
        <f t="shared" si="6"/>
        <v>-29590</v>
      </c>
      <c r="G27" s="30">
        <f t="shared" si="6"/>
        <v>-49429.6</v>
      </c>
      <c r="H27" s="30">
        <f t="shared" si="6"/>
        <v>-10212.4</v>
      </c>
      <c r="I27" s="30">
        <f t="shared" si="6"/>
        <v>-54520.4</v>
      </c>
      <c r="J27" s="30">
        <f t="shared" si="6"/>
        <v>-42196</v>
      </c>
      <c r="K27" s="30">
        <f t="shared" si="6"/>
        <v>-37144.8</v>
      </c>
      <c r="L27" s="30">
        <f t="shared" si="6"/>
        <v>-32304.8</v>
      </c>
      <c r="M27" s="30">
        <f t="shared" si="6"/>
        <v>-17943.2</v>
      </c>
      <c r="N27" s="30">
        <f t="shared" si="6"/>
        <v>-15294.4</v>
      </c>
      <c r="O27" s="30">
        <f t="shared" si="6"/>
        <v>-450542.4</v>
      </c>
    </row>
    <row r="28" spans="1:15" ht="18.75" customHeight="1">
      <c r="A28" s="26" t="s">
        <v>40</v>
      </c>
      <c r="B28" s="31">
        <f>+B29</f>
        <v>-58291.2</v>
      </c>
      <c r="C28" s="31">
        <f>+C29</f>
        <v>-53253.2</v>
      </c>
      <c r="D28" s="31">
        <f aca="true" t="shared" si="7" ref="D28:O28">+D29</f>
        <v>-42358.8</v>
      </c>
      <c r="E28" s="31">
        <f t="shared" si="7"/>
        <v>-8003.6</v>
      </c>
      <c r="F28" s="31">
        <f t="shared" si="7"/>
        <v>-29590</v>
      </c>
      <c r="G28" s="31">
        <f t="shared" si="7"/>
        <v>-49429.6</v>
      </c>
      <c r="H28" s="31">
        <f t="shared" si="7"/>
        <v>-10212.4</v>
      </c>
      <c r="I28" s="31">
        <f t="shared" si="7"/>
        <v>-54520.4</v>
      </c>
      <c r="J28" s="31">
        <f t="shared" si="7"/>
        <v>-42196</v>
      </c>
      <c r="K28" s="31">
        <f t="shared" si="7"/>
        <v>-37144.8</v>
      </c>
      <c r="L28" s="31">
        <f t="shared" si="7"/>
        <v>-32304.8</v>
      </c>
      <c r="M28" s="31">
        <f t="shared" si="7"/>
        <v>-17943.2</v>
      </c>
      <c r="N28" s="31">
        <f t="shared" si="7"/>
        <v>-15294.4</v>
      </c>
      <c r="O28" s="31">
        <f t="shared" si="7"/>
        <v>-450542.4</v>
      </c>
    </row>
    <row r="29" spans="1:26" ht="18.75" customHeight="1">
      <c r="A29" s="27" t="s">
        <v>41</v>
      </c>
      <c r="B29" s="16">
        <f>ROUND((-B9)*$G$3,2)</f>
        <v>-58291.2</v>
      </c>
      <c r="C29" s="16">
        <f aca="true" t="shared" si="8" ref="C29:N29">ROUND((-C9)*$G$3,2)</f>
        <v>-53253.2</v>
      </c>
      <c r="D29" s="16">
        <f t="shared" si="8"/>
        <v>-42358.8</v>
      </c>
      <c r="E29" s="16">
        <f t="shared" si="8"/>
        <v>-8003.6</v>
      </c>
      <c r="F29" s="16">
        <f t="shared" si="8"/>
        <v>-29590</v>
      </c>
      <c r="G29" s="16">
        <f t="shared" si="8"/>
        <v>-49429.6</v>
      </c>
      <c r="H29" s="16">
        <f t="shared" si="8"/>
        <v>-10212.4</v>
      </c>
      <c r="I29" s="16">
        <f t="shared" si="8"/>
        <v>-54520.4</v>
      </c>
      <c r="J29" s="16">
        <f t="shared" si="8"/>
        <v>-42196</v>
      </c>
      <c r="K29" s="16">
        <f t="shared" si="8"/>
        <v>-37144.8</v>
      </c>
      <c r="L29" s="16">
        <f t="shared" si="8"/>
        <v>-32304.8</v>
      </c>
      <c r="M29" s="16">
        <f t="shared" si="8"/>
        <v>-17943.2</v>
      </c>
      <c r="N29" s="16">
        <f t="shared" si="8"/>
        <v>-15294.4</v>
      </c>
      <c r="O29" s="32">
        <f aca="true" t="shared" si="9" ref="O29:O46">SUM(B29:N29)</f>
        <v>-450542.4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949688.35</v>
      </c>
      <c r="C44" s="36">
        <f t="shared" si="11"/>
        <v>721289.2500000001</v>
      </c>
      <c r="D44" s="36">
        <f t="shared" si="11"/>
        <v>637357.3899999999</v>
      </c>
      <c r="E44" s="36">
        <f t="shared" si="11"/>
        <v>174065.68</v>
      </c>
      <c r="F44" s="36">
        <f t="shared" si="11"/>
        <v>692258.8</v>
      </c>
      <c r="G44" s="36">
        <f t="shared" si="11"/>
        <v>915205.7800000003</v>
      </c>
      <c r="H44" s="36">
        <f t="shared" si="11"/>
        <v>196110.24</v>
      </c>
      <c r="I44" s="36">
        <f t="shared" si="11"/>
        <v>719068.54</v>
      </c>
      <c r="J44" s="36">
        <f t="shared" si="11"/>
        <v>662806.4899999999</v>
      </c>
      <c r="K44" s="36">
        <f t="shared" si="11"/>
        <v>839609.3600000001</v>
      </c>
      <c r="L44" s="36">
        <f t="shared" si="11"/>
        <v>782712.3099999999</v>
      </c>
      <c r="M44" s="36">
        <f t="shared" si="11"/>
        <v>422668.38999999996</v>
      </c>
      <c r="N44" s="36">
        <f t="shared" si="11"/>
        <v>229852.59</v>
      </c>
      <c r="O44" s="36">
        <f>SUM(B44:N44)</f>
        <v>7942693.170000001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949688.34</v>
      </c>
      <c r="C50" s="51">
        <f t="shared" si="12"/>
        <v>721289.26</v>
      </c>
      <c r="D50" s="51">
        <f t="shared" si="12"/>
        <v>637357.39</v>
      </c>
      <c r="E50" s="51">
        <f t="shared" si="12"/>
        <v>174065.68</v>
      </c>
      <c r="F50" s="51">
        <f t="shared" si="12"/>
        <v>692258.8</v>
      </c>
      <c r="G50" s="51">
        <f t="shared" si="12"/>
        <v>915205.78</v>
      </c>
      <c r="H50" s="51">
        <f t="shared" si="12"/>
        <v>196110.23</v>
      </c>
      <c r="I50" s="51">
        <f t="shared" si="12"/>
        <v>719068.55</v>
      </c>
      <c r="J50" s="51">
        <f t="shared" si="12"/>
        <v>662806.49</v>
      </c>
      <c r="K50" s="51">
        <f t="shared" si="12"/>
        <v>839609.36</v>
      </c>
      <c r="L50" s="51">
        <f t="shared" si="12"/>
        <v>782712.31</v>
      </c>
      <c r="M50" s="51">
        <f t="shared" si="12"/>
        <v>422668.39</v>
      </c>
      <c r="N50" s="51">
        <f t="shared" si="12"/>
        <v>229852.59</v>
      </c>
      <c r="O50" s="36">
        <f t="shared" si="12"/>
        <v>7942693.17</v>
      </c>
      <c r="Q50"/>
    </row>
    <row r="51" spans="1:18" ht="18.75" customHeight="1">
      <c r="A51" s="26" t="s">
        <v>59</v>
      </c>
      <c r="B51" s="51">
        <v>794434.24</v>
      </c>
      <c r="C51" s="51">
        <v>529585.31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1324019.55</v>
      </c>
      <c r="P51"/>
      <c r="Q51"/>
      <c r="R51" s="43"/>
    </row>
    <row r="52" spans="1:16" ht="18.75" customHeight="1">
      <c r="A52" s="26" t="s">
        <v>60</v>
      </c>
      <c r="B52" s="51">
        <v>155254.1</v>
      </c>
      <c r="C52" s="51">
        <v>191703.95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346958.05000000005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637357.39</v>
      </c>
      <c r="E53" s="52">
        <v>0</v>
      </c>
      <c r="F53" s="52">
        <v>0</v>
      </c>
      <c r="G53" s="52">
        <v>0</v>
      </c>
      <c r="H53" s="51">
        <v>196110.23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833467.62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174065.68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174065.68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692258.8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692258.8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915205.78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915205.78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719068.55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719068.55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662806.49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662806.49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839609.36</v>
      </c>
      <c r="L59" s="31">
        <v>782712.31</v>
      </c>
      <c r="M59" s="52">
        <v>0</v>
      </c>
      <c r="N59" s="52">
        <v>0</v>
      </c>
      <c r="O59" s="36">
        <f t="shared" si="13"/>
        <v>1622321.67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422668.39</v>
      </c>
      <c r="N60" s="52">
        <v>0</v>
      </c>
      <c r="O60" s="36">
        <f t="shared" si="13"/>
        <v>422668.39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229852.59</v>
      </c>
      <c r="O61" s="55">
        <f t="shared" si="13"/>
        <v>229852.59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2020-11-05T18:06:57Z</dcterms:modified>
  <cp:category/>
  <cp:version/>
  <cp:contentType/>
  <cp:contentStatus/>
</cp:coreProperties>
</file>