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<sst xmlns="http://schemas.openxmlformats.org/spreadsheetml/2006/main" count="79" uniqueCount="76">
  <si>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</si>
  <si>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</si>
  <si>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</si>
  <si>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</si>
  <si>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</si>
  <si>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</si>
  <si>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</si>
  <si>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</si>
  <si>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</si>
  <si>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</si>
  <si>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</si>
  <si>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</si>
  <si>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</si>
  <si>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</si>
  <si>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</si>
  <si>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</si>
  <si>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</si>
  <si>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</si>
  <si>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</si>
  <si>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</si>
  <si>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</si>
  <si>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</si>
  <si>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</si>
  <si>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</si>
  <si>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</si>
  <si>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</si>
  <si>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</si>
  <si>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</si>
  <si>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</si>
  <si>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</si>
  <si>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</si>
  <si>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</si>
  <si>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</si>
  <si>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</si>
  <si>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</si>
  <si>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</si>
  <si>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</si>
  <si>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</si>
  <si>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</si>
  <si>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</si>
  <si>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</si>
  <si>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</si>
  <si>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</si>
  <si>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</si>
  <si>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</si>
  <si>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</si>
  <si>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</si>
  <si>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</si>
  <si>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</si>
  <si>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</si>
  <si>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</si>
  <si>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</si>
  <si>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</si>
  <si>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</si>
  <si>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</si>
  <si>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</si>
  <si>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</si>
  <si>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</si>
  <si>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</si>
  <si>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</si>
  <si>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</si>
  <si>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</si>
  <si>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</si>
  <si>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</si>
  <si>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</si>
  <si>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</si>
  <si>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</si>
  <si>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</si>
  <si>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</si>
  <si>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</si>
  <si>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</si>
  <si>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</si>
  <si>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</si>
  <si>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27/10/20 - VENCIMENTO 04/11/20</t>
  </si>
  <si>
    <t>5.3. Revisão de Remuneração pelo Transporte Coletivo (1)</t>
  </si>
  <si>
    <t>Nota: Revisão de passageiros, revisão de fator de transição e revisões de acordo com a portaria SMT.GAB 081 e 087/20, mês de abril/20. Total de 780.179 passageiros.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</si>
</sst>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  <xf numFmtId="43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297036</v>
      </c>
      <c r="C7" s="9">
        <f t="shared" si="0"/>
        <v>211598</v>
      </c>
      <c r="D7" s="9">
        <f t="shared" si="0"/>
        <v>228297</v>
      </c>
      <c r="E7" s="9">
        <f t="shared" si="0"/>
        <v>48144</v>
      </c>
      <c r="F7" s="9">
        <f t="shared" si="0"/>
        <v>115447</v>
      </c>
      <c r="G7" s="9">
        <f t="shared" si="0"/>
        <v>272245</v>
      </c>
      <c r="H7" s="9">
        <f t="shared" si="0"/>
        <v>42481</v>
      </c>
      <c r="I7" s="9">
        <f t="shared" si="0"/>
        <v>208127</v>
      </c>
      <c r="J7" s="9">
        <f t="shared" si="0"/>
        <v>192353</v>
      </c>
      <c r="K7" s="9">
        <f t="shared" si="0"/>
        <v>272209</v>
      </c>
      <c r="L7" s="9">
        <f t="shared" si="0"/>
        <v>207784</v>
      </c>
      <c r="M7" s="9">
        <f t="shared" si="0"/>
        <v>89667</v>
      </c>
      <c r="N7" s="9">
        <f t="shared" si="0"/>
        <v>59992</v>
      </c>
      <c r="O7" s="9">
        <f t="shared" si="0"/>
        <v>2245380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12802</v>
      </c>
      <c r="C8" s="11">
        <f t="shared" si="1"/>
        <v>12074</v>
      </c>
      <c r="D8" s="11">
        <f t="shared" si="1"/>
        <v>9691</v>
      </c>
      <c r="E8" s="11">
        <f t="shared" si="1"/>
        <v>1786</v>
      </c>
      <c r="F8" s="11">
        <f t="shared" si="1"/>
        <v>4507</v>
      </c>
      <c r="G8" s="11">
        <f t="shared" si="1"/>
        <v>11624</v>
      </c>
      <c r="H8" s="11">
        <f t="shared" si="1"/>
        <v>2450</v>
      </c>
      <c r="I8" s="11">
        <f t="shared" si="1"/>
        <v>12413</v>
      </c>
      <c r="J8" s="11">
        <f t="shared" si="1"/>
        <v>9702</v>
      </c>
      <c r="K8" s="11">
        <f t="shared" si="1"/>
        <v>8539</v>
      </c>
      <c r="L8" s="11">
        <f t="shared" si="1"/>
        <v>7220</v>
      </c>
      <c r="M8" s="11">
        <f t="shared" si="1"/>
        <v>4079</v>
      </c>
      <c r="N8" s="11">
        <f t="shared" si="1"/>
        <v>3350</v>
      </c>
      <c r="O8" s="11">
        <f t="shared" si="1"/>
        <v>100237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12802</v>
      </c>
      <c r="C9" s="11">
        <v>12074</v>
      </c>
      <c r="D9" s="11">
        <v>9691</v>
      </c>
      <c r="E9" s="11">
        <v>1786</v>
      </c>
      <c r="F9" s="11">
        <v>4507</v>
      </c>
      <c r="G9" s="11">
        <v>11624</v>
      </c>
      <c r="H9" s="11">
        <v>2450</v>
      </c>
      <c r="I9" s="11">
        <v>12413</v>
      </c>
      <c r="J9" s="11">
        <v>9702</v>
      </c>
      <c r="K9" s="11">
        <v>8537</v>
      </c>
      <c r="L9" s="11">
        <v>7220</v>
      </c>
      <c r="M9" s="11">
        <v>4074</v>
      </c>
      <c r="N9" s="11">
        <v>3350</v>
      </c>
      <c r="O9" s="11">
        <f>SUM(B9:N9)</f>
        <v>100230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</v>
      </c>
      <c r="L10" s="13">
        <v>0</v>
      </c>
      <c r="M10" s="13">
        <v>5</v>
      </c>
      <c r="N10" s="13">
        <v>0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284234</v>
      </c>
      <c r="C11" s="13">
        <v>199524</v>
      </c>
      <c r="D11" s="13">
        <v>218606</v>
      </c>
      <c r="E11" s="13">
        <v>46358</v>
      </c>
      <c r="F11" s="13">
        <v>110940</v>
      </c>
      <c r="G11" s="13">
        <v>260621</v>
      </c>
      <c r="H11" s="13">
        <v>40031</v>
      </c>
      <c r="I11" s="13">
        <v>195714</v>
      </c>
      <c r="J11" s="13">
        <v>182651</v>
      </c>
      <c r="K11" s="13">
        <v>263670</v>
      </c>
      <c r="L11" s="13">
        <v>200564</v>
      </c>
      <c r="M11" s="13">
        <v>85588</v>
      </c>
      <c r="N11" s="13">
        <v>56642</v>
      </c>
      <c r="O11" s="11">
        <f>SUM(B11:N11)</f>
        <v>2145143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1.467792342340139</v>
      </c>
      <c r="C15" s="19">
        <v>1.517631841159102</v>
      </c>
      <c r="D15" s="19">
        <v>1.411684891329949</v>
      </c>
      <c r="E15" s="19">
        <v>1.077405151635486</v>
      </c>
      <c r="F15" s="19">
        <v>2.434711280437594</v>
      </c>
      <c r="G15" s="19">
        <v>1.852400328903026</v>
      </c>
      <c r="H15" s="19">
        <v>1.913298612175945</v>
      </c>
      <c r="I15" s="19">
        <v>1.56625504374286</v>
      </c>
      <c r="J15" s="19">
        <v>1.557678205935584</v>
      </c>
      <c r="K15" s="19">
        <v>1.423915826854949</v>
      </c>
      <c r="L15" s="19">
        <v>1.518678786740974</v>
      </c>
      <c r="M15" s="19">
        <v>1.629518581622368</v>
      </c>
      <c r="N15" s="19">
        <v>1.545344016032469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1003007.2600000001</v>
      </c>
      <c r="C17" s="24">
        <f aca="true" t="shared" si="2" ref="C17:N17">C18+C19+C20+C21+C22+C23+C24+C25</f>
        <v>772539.5</v>
      </c>
      <c r="D17" s="24">
        <f t="shared" si="2"/>
        <v>664661.82</v>
      </c>
      <c r="E17" s="24">
        <f t="shared" si="2"/>
        <v>183983.14</v>
      </c>
      <c r="F17" s="24">
        <f t="shared" si="2"/>
        <v>658114.4700000001</v>
      </c>
      <c r="G17" s="24">
        <f t="shared" si="2"/>
        <v>977449.62</v>
      </c>
      <c r="H17" s="24">
        <f t="shared" si="2"/>
        <v>205517.90000000002</v>
      </c>
      <c r="I17" s="24">
        <f t="shared" si="2"/>
        <v>766548.5900000001</v>
      </c>
      <c r="J17" s="24">
        <f t="shared" si="2"/>
        <v>703107.07</v>
      </c>
      <c r="K17" s="24">
        <f t="shared" si="2"/>
        <v>877905.7600000001</v>
      </c>
      <c r="L17" s="24">
        <f t="shared" si="2"/>
        <v>815115.6099999999</v>
      </c>
      <c r="M17" s="24">
        <f t="shared" si="2"/>
        <v>438373.17</v>
      </c>
      <c r="N17" s="24">
        <f t="shared" si="2"/>
        <v>245007.49999999997</v>
      </c>
      <c r="O17" s="24">
        <f>O18+O19+O20+O21+O22+O23+O24+O25</f>
        <v>8311331.409999998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663637.83</v>
      </c>
      <c r="C18" s="30">
        <f t="shared" si="3"/>
        <v>488262.39</v>
      </c>
      <c r="D18" s="30">
        <f t="shared" si="3"/>
        <v>461890.49</v>
      </c>
      <c r="E18" s="30">
        <f t="shared" si="3"/>
        <v>166631.2</v>
      </c>
      <c r="F18" s="30">
        <f t="shared" si="3"/>
        <v>270630.86</v>
      </c>
      <c r="G18" s="30">
        <f t="shared" si="3"/>
        <v>524643.34</v>
      </c>
      <c r="H18" s="30">
        <f t="shared" si="3"/>
        <v>109766.66</v>
      </c>
      <c r="I18" s="30">
        <f t="shared" si="3"/>
        <v>476444.33</v>
      </c>
      <c r="J18" s="30">
        <f t="shared" si="3"/>
        <v>443200.55</v>
      </c>
      <c r="K18" s="30">
        <f t="shared" si="3"/>
        <v>593252.29</v>
      </c>
      <c r="L18" s="30">
        <f t="shared" si="3"/>
        <v>515387.43</v>
      </c>
      <c r="M18" s="30">
        <f t="shared" si="3"/>
        <v>256940.79</v>
      </c>
      <c r="N18" s="30">
        <f t="shared" si="3"/>
        <v>155355.28</v>
      </c>
      <c r="O18" s="30">
        <f aca="true" t="shared" si="4" ref="O18:O25">SUM(B18:N18)</f>
        <v>5126043.4399999995</v>
      </c>
    </row>
    <row r="19" spans="1:23" ht="18.75" customHeight="1">
      <c r="A19" s="26" t="s">
        <v>35</v>
      </c>
      <c r="B19" s="30">
        <f>IF(B15&lt;&gt;0,ROUND((B15-1)*B18,2),0)</f>
        <v>310444.69</v>
      </c>
      <c r="C19" s="30">
        <f aca="true" t="shared" si="5" ref="C19:N19">IF(C15&lt;&gt;0,ROUND((C15-1)*C18,2),0)</f>
        <v>252740.16</v>
      </c>
      <c r="D19" s="30">
        <f t="shared" si="5"/>
        <v>190153.34</v>
      </c>
      <c r="E19" s="30">
        <f t="shared" si="5"/>
        <v>12898.11</v>
      </c>
      <c r="F19" s="30">
        <f t="shared" si="5"/>
        <v>388277.15</v>
      </c>
      <c r="G19" s="30">
        <f t="shared" si="5"/>
        <v>447206.16</v>
      </c>
      <c r="H19" s="30">
        <f t="shared" si="5"/>
        <v>100249.74</v>
      </c>
      <c r="I19" s="30">
        <f t="shared" si="5"/>
        <v>269789</v>
      </c>
      <c r="J19" s="30">
        <f t="shared" si="5"/>
        <v>247163.29</v>
      </c>
      <c r="K19" s="30">
        <f t="shared" si="5"/>
        <v>251489.04</v>
      </c>
      <c r="L19" s="30">
        <f t="shared" si="5"/>
        <v>267320.53</v>
      </c>
      <c r="M19" s="30">
        <f t="shared" si="5"/>
        <v>161749</v>
      </c>
      <c r="N19" s="30">
        <f t="shared" si="5"/>
        <v>84722.07</v>
      </c>
      <c r="O19" s="30">
        <f t="shared" si="4"/>
        <v>2984202.28</v>
      </c>
      <c r="W19" s="62"/>
    </row>
    <row r="20" spans="1:15" ht="18.75" customHeight="1">
      <c r="A20" s="26" t="s">
        <v>36</v>
      </c>
      <c r="B20" s="30">
        <v>33591.68</v>
      </c>
      <c r="C20" s="30">
        <v>24524.5</v>
      </c>
      <c r="D20" s="30">
        <v>14216.17</v>
      </c>
      <c r="E20" s="30">
        <v>5777.09</v>
      </c>
      <c r="F20" s="30">
        <v>14244.43</v>
      </c>
      <c r="G20" s="30">
        <v>22520.02</v>
      </c>
      <c r="H20" s="30">
        <v>4041.27</v>
      </c>
      <c r="I20" s="30">
        <v>14027.74</v>
      </c>
      <c r="J20" s="30">
        <v>21435.22</v>
      </c>
      <c r="K20" s="30">
        <v>32511.66</v>
      </c>
      <c r="L20" s="30">
        <v>29647.59</v>
      </c>
      <c r="M20" s="30">
        <v>11483.81</v>
      </c>
      <c r="N20" s="30">
        <v>6898.46</v>
      </c>
      <c r="O20" s="30">
        <f t="shared" si="4"/>
        <v>234919.63999999998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15886.320000000002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69</v>
      </c>
      <c r="B23" s="30">
        <v>-76.39</v>
      </c>
      <c r="C23" s="30">
        <v>-300.52</v>
      </c>
      <c r="D23" s="30">
        <v>-1606.92</v>
      </c>
      <c r="E23" s="30">
        <v>-215.61</v>
      </c>
      <c r="F23" s="30">
        <v>-934.44</v>
      </c>
      <c r="G23" s="30">
        <v>-504.18</v>
      </c>
      <c r="H23" s="30">
        <v>-733.05</v>
      </c>
      <c r="I23" s="30">
        <v>-380.8</v>
      </c>
      <c r="J23" s="30">
        <v>-1929.75</v>
      </c>
      <c r="K23" s="30">
        <v>0</v>
      </c>
      <c r="L23" s="30">
        <v>-303.76</v>
      </c>
      <c r="M23" s="30">
        <v>-273.4</v>
      </c>
      <c r="N23" s="30">
        <v>0</v>
      </c>
      <c r="O23" s="30">
        <f t="shared" si="4"/>
        <v>-7258.82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-43667.2</v>
      </c>
      <c r="C24" s="30">
        <v>-31967.04</v>
      </c>
      <c r="D24" s="30">
        <v>-28178.99</v>
      </c>
      <c r="E24" s="30">
        <v>-7952.49</v>
      </c>
      <c r="F24" s="30">
        <v>-29979.31</v>
      </c>
      <c r="G24" s="30">
        <v>-39382.14</v>
      </c>
      <c r="H24" s="30">
        <v>-7806.72</v>
      </c>
      <c r="I24" s="30">
        <v>-29867.22</v>
      </c>
      <c r="J24" s="30">
        <v>-29966.14</v>
      </c>
      <c r="K24" s="30">
        <v>-36465.64</v>
      </c>
      <c r="L24" s="30">
        <v>-33958.62</v>
      </c>
      <c r="M24" s="30">
        <v>-18240.89</v>
      </c>
      <c r="N24" s="30">
        <v>-10485.75</v>
      </c>
      <c r="O24" s="30">
        <f t="shared" si="4"/>
        <v>-347918.15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36428.93</v>
      </c>
      <c r="C25" s="30">
        <v>36632.29</v>
      </c>
      <c r="D25" s="30">
        <v>26863.87</v>
      </c>
      <c r="E25" s="30">
        <v>6844.84</v>
      </c>
      <c r="F25" s="30">
        <v>14551.92</v>
      </c>
      <c r="G25" s="30">
        <v>21642.56</v>
      </c>
      <c r="H25" s="30">
        <v>0</v>
      </c>
      <c r="I25" s="30">
        <v>36535.54</v>
      </c>
      <c r="J25" s="30">
        <v>21880.04</v>
      </c>
      <c r="K25" s="30">
        <v>35794.55</v>
      </c>
      <c r="L25" s="30">
        <v>35698.58</v>
      </c>
      <c r="M25" s="30">
        <v>25390</v>
      </c>
      <c r="N25" s="30">
        <v>7193.58</v>
      </c>
      <c r="O25" s="30">
        <f t="shared" si="4"/>
        <v>305456.70000000007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-209988.53999999998</v>
      </c>
      <c r="C27" s="30">
        <f>+C28+C30+C41+C42+C45-C46</f>
        <v>-148647.88999999998</v>
      </c>
      <c r="D27" s="30">
        <f t="shared" si="6"/>
        <v>-53566.31</v>
      </c>
      <c r="E27" s="30">
        <f t="shared" si="6"/>
        <v>-39466.39</v>
      </c>
      <c r="F27" s="30">
        <f t="shared" si="6"/>
        <v>-135924.46</v>
      </c>
      <c r="G27" s="30">
        <f t="shared" si="6"/>
        <v>-259998.06</v>
      </c>
      <c r="H27" s="30">
        <f t="shared" si="6"/>
        <v>140636.07</v>
      </c>
      <c r="I27" s="30">
        <f t="shared" si="6"/>
        <v>-42645.189999999995</v>
      </c>
      <c r="J27" s="30">
        <f t="shared" si="6"/>
        <v>-81121.75</v>
      </c>
      <c r="K27" s="30">
        <f t="shared" si="6"/>
        <v>-299641.04</v>
      </c>
      <c r="L27" s="30">
        <f t="shared" si="6"/>
        <v>-117135.72</v>
      </c>
      <c r="M27" s="30">
        <f t="shared" si="6"/>
        <v>-79574.75</v>
      </c>
      <c r="N27" s="30">
        <f t="shared" si="6"/>
        <v>-27996.35</v>
      </c>
      <c r="O27" s="30">
        <f t="shared" si="6"/>
        <v>-1355070.38</v>
      </c>
    </row>
    <row r="28" spans="1:15" ht="18.75" customHeight="1">
      <c r="A28" s="26" t="s">
        <v>40</v>
      </c>
      <c r="B28" s="31">
        <f>+B29</f>
        <v>-56328.8</v>
      </c>
      <c r="C28" s="31">
        <f>+C29</f>
        <v>-53125.6</v>
      </c>
      <c r="D28" s="31">
        <f aca="true" t="shared" si="7" ref="D28:O28">+D29</f>
        <v>-42640.4</v>
      </c>
      <c r="E28" s="31">
        <f t="shared" si="7"/>
        <v>-7858.4</v>
      </c>
      <c r="F28" s="31">
        <f t="shared" si="7"/>
        <v>-19830.8</v>
      </c>
      <c r="G28" s="31">
        <f t="shared" si="7"/>
        <v>-51145.6</v>
      </c>
      <c r="H28" s="31">
        <f t="shared" si="7"/>
        <v>-10780</v>
      </c>
      <c r="I28" s="31">
        <f t="shared" si="7"/>
        <v>-54617.2</v>
      </c>
      <c r="J28" s="31">
        <f t="shared" si="7"/>
        <v>-42688.8</v>
      </c>
      <c r="K28" s="31">
        <f t="shared" si="7"/>
        <v>-37562.8</v>
      </c>
      <c r="L28" s="31">
        <f t="shared" si="7"/>
        <v>-31768</v>
      </c>
      <c r="M28" s="31">
        <f t="shared" si="7"/>
        <v>-17925.6</v>
      </c>
      <c r="N28" s="31">
        <f t="shared" si="7"/>
        <v>-14740</v>
      </c>
      <c r="O28" s="31">
        <f t="shared" si="7"/>
        <v>-441011.99999999994</v>
      </c>
    </row>
    <row r="29" spans="1:26" ht="18.75" customHeight="1">
      <c r="A29" s="27" t="s">
        <v>41</v>
      </c>
      <c r="B29" s="16">
        <f>ROUND((-B9)*$G$3,2)</f>
        <v>-56328.8</v>
      </c>
      <c r="C29" s="16">
        <f aca="true" t="shared" si="8" ref="C29:N29">ROUND((-C9)*$G$3,2)</f>
        <v>-53125.6</v>
      </c>
      <c r="D29" s="16">
        <f t="shared" si="8"/>
        <v>-42640.4</v>
      </c>
      <c r="E29" s="16">
        <f t="shared" si="8"/>
        <v>-7858.4</v>
      </c>
      <c r="F29" s="16">
        <f t="shared" si="8"/>
        <v>-19830.8</v>
      </c>
      <c r="G29" s="16">
        <f t="shared" si="8"/>
        <v>-51145.6</v>
      </c>
      <c r="H29" s="16">
        <f t="shared" si="8"/>
        <v>-10780</v>
      </c>
      <c r="I29" s="16">
        <f t="shared" si="8"/>
        <v>-54617.2</v>
      </c>
      <c r="J29" s="16">
        <f t="shared" si="8"/>
        <v>-42688.8</v>
      </c>
      <c r="K29" s="16">
        <f t="shared" si="8"/>
        <v>-37562.8</v>
      </c>
      <c r="L29" s="16">
        <f t="shared" si="8"/>
        <v>-31768</v>
      </c>
      <c r="M29" s="16">
        <f t="shared" si="8"/>
        <v>-17925.6</v>
      </c>
      <c r="N29" s="16">
        <f t="shared" si="8"/>
        <v>-14740</v>
      </c>
      <c r="O29" s="32">
        <f aca="true" t="shared" si="9" ref="O29:O46">SUM(B29:N29)</f>
        <v>-441011.99999999994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161000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161000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325000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325000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-153659.74</v>
      </c>
      <c r="C41" s="35">
        <v>-95522.29</v>
      </c>
      <c r="D41" s="35">
        <v>-10925.91</v>
      </c>
      <c r="E41" s="35">
        <v>-31607.99</v>
      </c>
      <c r="F41" s="35">
        <v>-116093.66</v>
      </c>
      <c r="G41" s="35">
        <v>-208852.46</v>
      </c>
      <c r="H41" s="35">
        <v>-9583.93</v>
      </c>
      <c r="I41" s="35">
        <f>11972.01</f>
        <v>11972.01</v>
      </c>
      <c r="J41" s="35">
        <f>-38432.95</f>
        <v>-38432.95</v>
      </c>
      <c r="K41" s="35">
        <v>-262078.24</v>
      </c>
      <c r="L41" s="35">
        <v>-85367.72</v>
      </c>
      <c r="M41" s="35">
        <v>-61649.15</v>
      </c>
      <c r="N41" s="35">
        <v>-13256.35</v>
      </c>
      <c r="O41" s="33">
        <f t="shared" si="9"/>
        <v>-1075058.38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793018.7200000002</v>
      </c>
      <c r="C44" s="36">
        <f t="shared" si="11"/>
        <v>623891.61</v>
      </c>
      <c r="D44" s="36">
        <f t="shared" si="11"/>
        <v>611095.51</v>
      </c>
      <c r="E44" s="36">
        <f t="shared" si="11"/>
        <v>144516.75</v>
      </c>
      <c r="F44" s="36">
        <f t="shared" si="11"/>
        <v>522190.0100000001</v>
      </c>
      <c r="G44" s="36">
        <f t="shared" si="11"/>
        <v>717451.56</v>
      </c>
      <c r="H44" s="36">
        <f t="shared" si="11"/>
        <v>346153.97000000003</v>
      </c>
      <c r="I44" s="36">
        <f t="shared" si="11"/>
        <v>723903.4000000001</v>
      </c>
      <c r="J44" s="36">
        <f t="shared" si="11"/>
        <v>621985.32</v>
      </c>
      <c r="K44" s="36">
        <f t="shared" si="11"/>
        <v>578264.7200000002</v>
      </c>
      <c r="L44" s="36">
        <f t="shared" si="11"/>
        <v>697979.8899999999</v>
      </c>
      <c r="M44" s="36">
        <f t="shared" si="11"/>
        <v>358798.42</v>
      </c>
      <c r="N44" s="36">
        <f t="shared" si="11"/>
        <v>217011.14999999997</v>
      </c>
      <c r="O44" s="36">
        <f>SUM(B44:N44)</f>
        <v>6956261.03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56</v>
      </c>
      <c r="B50" s="51">
        <f aca="true" t="shared" si="12" ref="B50:O50">SUM(B51:B61)</f>
        <v>793018.7200000001</v>
      </c>
      <c r="C50" s="51">
        <f t="shared" si="12"/>
        <v>623891.6</v>
      </c>
      <c r="D50" s="51">
        <f t="shared" si="12"/>
        <v>611095.51</v>
      </c>
      <c r="E50" s="51">
        <f t="shared" si="12"/>
        <v>144516.75</v>
      </c>
      <c r="F50" s="51">
        <f t="shared" si="12"/>
        <v>522190</v>
      </c>
      <c r="G50" s="51">
        <f t="shared" si="12"/>
        <v>717451.55</v>
      </c>
      <c r="H50" s="51">
        <f t="shared" si="12"/>
        <v>346153.96</v>
      </c>
      <c r="I50" s="51">
        <f t="shared" si="12"/>
        <v>723903.4</v>
      </c>
      <c r="J50" s="51">
        <f t="shared" si="12"/>
        <v>621985.31</v>
      </c>
      <c r="K50" s="51">
        <f t="shared" si="12"/>
        <v>578264.72</v>
      </c>
      <c r="L50" s="51">
        <f t="shared" si="12"/>
        <v>697979.89</v>
      </c>
      <c r="M50" s="51">
        <f t="shared" si="12"/>
        <v>358798.42</v>
      </c>
      <c r="N50" s="51">
        <f t="shared" si="12"/>
        <v>217011.16</v>
      </c>
      <c r="O50" s="36">
        <f t="shared" si="12"/>
        <v>6956260.99</v>
      </c>
      <c r="Q50"/>
    </row>
    <row r="51" spans="1:18" ht="18.75" customHeight="1">
      <c r="A51" s="26" t="s">
        <v>57</v>
      </c>
      <c r="B51" s="51">
        <v>664398.4600000001</v>
      </c>
      <c r="C51" s="51">
        <v>459458.99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1123857.4500000002</v>
      </c>
      <c r="P51"/>
      <c r="Q51"/>
      <c r="R51" s="43"/>
    </row>
    <row r="52" spans="1:16" ht="18.75" customHeight="1">
      <c r="A52" s="26" t="s">
        <v>58</v>
      </c>
      <c r="B52" s="51">
        <v>128620.26</v>
      </c>
      <c r="C52" s="51">
        <v>164432.61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293052.87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611095.51</v>
      </c>
      <c r="E53" s="52">
        <v>0</v>
      </c>
      <c r="F53" s="52">
        <v>0</v>
      </c>
      <c r="G53" s="52">
        <v>0</v>
      </c>
      <c r="H53" s="51">
        <v>346153.96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957249.47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144516.75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144516.75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522190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522190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717451.55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717451.55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723903.4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723903.4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621985.31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621985.31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578264.72</v>
      </c>
      <c r="L59" s="31">
        <v>697979.89</v>
      </c>
      <c r="M59" s="52">
        <v>0</v>
      </c>
      <c r="N59" s="52">
        <v>0</v>
      </c>
      <c r="O59" s="36">
        <f t="shared" si="13"/>
        <v>1276244.6099999999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358798.42</v>
      </c>
      <c r="N60" s="52">
        <v>0</v>
      </c>
      <c r="O60" s="36">
        <f t="shared" si="13"/>
        <v>358798.42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217011.16</v>
      </c>
      <c r="O61" s="55">
        <f t="shared" si="13"/>
        <v>217011.16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 s="68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2020-11-03T19:46:53Z</dcterms:modified>
  <cp:category/>
  <cp:version/>
  <cp:contentType/>
  <cp:contentStatus/>
</cp:coreProperties>
</file>