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<sst xmlns="http://schemas.openxmlformats.org/spreadsheetml/2006/main" count="79" uniqueCount="76">
  <si>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</si>
  <si>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</si>
  <si>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</si>
  <si>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</si>
  <si>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</si>
  <si>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</si>
  <si>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</si>
  <si>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</si>
  <si>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</si>
  <si>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</si>
  <si>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</si>
  <si>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</si>
  <si>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</si>
  <si>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</si>
  <si>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</si>
  <si>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</si>
  <si>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</si>
  <si>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</si>
  <si>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</si>
  <si>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</si>
  <si>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</si>
  <si>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</si>
  <si>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</si>
  <si>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</si>
  <si>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</si>
  <si>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</si>
  <si>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</si>
  <si>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</si>
  <si>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</si>
  <si>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</si>
  <si>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</si>
  <si>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</si>
  <si>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</si>
  <si>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</si>
  <si>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</si>
  <si>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</si>
  <si>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</si>
  <si>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</si>
  <si>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</si>
  <si>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</si>
  <si>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</si>
  <si>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</si>
  <si>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</si>
  <si>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</si>
  <si>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</si>
  <si>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</si>
  <si>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</si>
  <si>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</si>
  <si>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</si>
  <si>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</si>
  <si>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</si>
  <si>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</si>
  <si>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</si>
  <si>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</si>
  <si>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</si>
  <si>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</si>
  <si>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</si>
  <si>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</si>
  <si>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</si>
  <si>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</si>
  <si>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</si>
  <si>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</si>
  <si>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</si>
  <si>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</si>
  <si>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</si>
  <si>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</si>
  <si>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</si>
  <si>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</si>
  <si>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</si>
  <si>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</si>
  <si>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</si>
  <si>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</si>
  <si>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</si>
  <si>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</si>
  <si>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</si>
  <si>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25/10/20 - VENCIMENTO 30/10/20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</si>
</sst>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104036</v>
      </c>
      <c r="C7" s="9">
        <f t="shared" si="0"/>
        <v>69347</v>
      </c>
      <c r="D7" s="9">
        <f t="shared" si="0"/>
        <v>81932</v>
      </c>
      <c r="E7" s="9">
        <f t="shared" si="0"/>
        <v>15497</v>
      </c>
      <c r="F7" s="9">
        <f t="shared" si="0"/>
        <v>55688</v>
      </c>
      <c r="G7" s="9">
        <f t="shared" si="0"/>
        <v>77006</v>
      </c>
      <c r="H7" s="9">
        <f t="shared" si="0"/>
        <v>10475</v>
      </c>
      <c r="I7" s="9">
        <f t="shared" si="0"/>
        <v>48194</v>
      </c>
      <c r="J7" s="9">
        <f t="shared" si="0"/>
        <v>71139</v>
      </c>
      <c r="K7" s="9">
        <f t="shared" si="0"/>
        <v>104541</v>
      </c>
      <c r="L7" s="9">
        <f t="shared" si="0"/>
        <v>80347</v>
      </c>
      <c r="M7" s="9">
        <f t="shared" si="0"/>
        <v>29419</v>
      </c>
      <c r="N7" s="9">
        <f t="shared" si="0"/>
        <v>16695</v>
      </c>
      <c r="O7" s="9">
        <f t="shared" si="0"/>
        <v>764316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7270</v>
      </c>
      <c r="C8" s="11">
        <f t="shared" si="1"/>
        <v>6022</v>
      </c>
      <c r="D8" s="11">
        <f t="shared" si="1"/>
        <v>5506</v>
      </c>
      <c r="E8" s="11">
        <f t="shared" si="1"/>
        <v>753</v>
      </c>
      <c r="F8" s="11">
        <f t="shared" si="1"/>
        <v>3630</v>
      </c>
      <c r="G8" s="11">
        <f t="shared" si="1"/>
        <v>5335</v>
      </c>
      <c r="H8" s="11">
        <f t="shared" si="1"/>
        <v>840</v>
      </c>
      <c r="I8" s="11">
        <f t="shared" si="1"/>
        <v>4191</v>
      </c>
      <c r="J8" s="11">
        <f t="shared" si="1"/>
        <v>5075</v>
      </c>
      <c r="K8" s="11">
        <f t="shared" si="1"/>
        <v>5627</v>
      </c>
      <c r="L8" s="11">
        <f t="shared" si="1"/>
        <v>4243</v>
      </c>
      <c r="M8" s="11">
        <f t="shared" si="1"/>
        <v>1874</v>
      </c>
      <c r="N8" s="11">
        <f t="shared" si="1"/>
        <v>1181</v>
      </c>
      <c r="O8" s="11">
        <f t="shared" si="1"/>
        <v>51547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7270</v>
      </c>
      <c r="C9" s="11">
        <v>6022</v>
      </c>
      <c r="D9" s="11">
        <v>5506</v>
      </c>
      <c r="E9" s="11">
        <v>753</v>
      </c>
      <c r="F9" s="11">
        <v>3630</v>
      </c>
      <c r="G9" s="11">
        <v>5335</v>
      </c>
      <c r="H9" s="11">
        <v>840</v>
      </c>
      <c r="I9" s="11">
        <v>4190</v>
      </c>
      <c r="J9" s="11">
        <v>5075</v>
      </c>
      <c r="K9" s="11">
        <v>5623</v>
      </c>
      <c r="L9" s="11">
        <v>4243</v>
      </c>
      <c r="M9" s="11">
        <v>1874</v>
      </c>
      <c r="N9" s="11">
        <v>1181</v>
      </c>
      <c r="O9" s="11">
        <f>SUM(B9:N9)</f>
        <v>51542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0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96766</v>
      </c>
      <c r="C11" s="13">
        <v>63325</v>
      </c>
      <c r="D11" s="13">
        <v>76426</v>
      </c>
      <c r="E11" s="13">
        <v>14744</v>
      </c>
      <c r="F11" s="13">
        <v>52058</v>
      </c>
      <c r="G11" s="13">
        <v>71671</v>
      </c>
      <c r="H11" s="13">
        <v>9635</v>
      </c>
      <c r="I11" s="13">
        <v>44003</v>
      </c>
      <c r="J11" s="13">
        <v>66064</v>
      </c>
      <c r="K11" s="13">
        <v>98914</v>
      </c>
      <c r="L11" s="13">
        <v>76104</v>
      </c>
      <c r="M11" s="13">
        <v>27545</v>
      </c>
      <c r="N11" s="13">
        <v>15514</v>
      </c>
      <c r="O11" s="11">
        <f>SUM(B11:N11)</f>
        <v>712769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1.441800533425786</v>
      </c>
      <c r="C15" s="19">
        <v>1.516430349852328</v>
      </c>
      <c r="D15" s="19">
        <v>1.460718778723013</v>
      </c>
      <c r="E15" s="19">
        <v>1.087998886807818</v>
      </c>
      <c r="F15" s="19">
        <v>1.81228071321699</v>
      </c>
      <c r="G15" s="19">
        <v>1.963844454013207</v>
      </c>
      <c r="H15" s="19">
        <v>2.09494542201882</v>
      </c>
      <c r="I15" s="19">
        <v>1.780638281618276</v>
      </c>
      <c r="J15" s="19">
        <v>1.45435503292843</v>
      </c>
      <c r="K15" s="19">
        <v>1.413392528160401</v>
      </c>
      <c r="L15" s="19">
        <v>1.524364292998186</v>
      </c>
      <c r="M15" s="19">
        <v>1.605140214995375</v>
      </c>
      <c r="N15" s="19">
        <v>1.549780947314197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347824.62999999995</v>
      </c>
      <c r="C17" s="24">
        <f aca="true" t="shared" si="2" ref="C17:N17">C18+C19+C20+C21+C22+C23+C24+C25</f>
        <v>262912.37</v>
      </c>
      <c r="D17" s="24">
        <f t="shared" si="2"/>
        <v>248714.99</v>
      </c>
      <c r="E17" s="24">
        <f t="shared" si="2"/>
        <v>60457.84999999999</v>
      </c>
      <c r="F17" s="24">
        <f t="shared" si="2"/>
        <v>229519.29</v>
      </c>
      <c r="G17" s="24">
        <f t="shared" si="2"/>
        <v>286631.06</v>
      </c>
      <c r="H17" s="24">
        <f t="shared" si="2"/>
        <v>50029.35</v>
      </c>
      <c r="I17" s="24">
        <f t="shared" si="2"/>
        <v>210839.01</v>
      </c>
      <c r="J17" s="24">
        <f t="shared" si="2"/>
        <v>239881.96000000002</v>
      </c>
      <c r="K17" s="24">
        <f t="shared" si="2"/>
        <v>340371.75999999995</v>
      </c>
      <c r="L17" s="24">
        <f t="shared" si="2"/>
        <v>323478.66</v>
      </c>
      <c r="M17" s="24">
        <f t="shared" si="2"/>
        <v>149774.43</v>
      </c>
      <c r="N17" s="24">
        <f t="shared" si="2"/>
        <v>67660.77</v>
      </c>
      <c r="O17" s="24">
        <f>O18+O19+O20+O21+O22+O23+O24+O25</f>
        <v>2818096.1299999994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232437.23</v>
      </c>
      <c r="C18" s="30">
        <f t="shared" si="3"/>
        <v>160018.2</v>
      </c>
      <c r="D18" s="30">
        <f t="shared" si="3"/>
        <v>165764.82</v>
      </c>
      <c r="E18" s="30">
        <f t="shared" si="3"/>
        <v>53636.67</v>
      </c>
      <c r="F18" s="30">
        <f t="shared" si="3"/>
        <v>130543.81</v>
      </c>
      <c r="G18" s="30">
        <f t="shared" si="3"/>
        <v>148398.26</v>
      </c>
      <c r="H18" s="30">
        <f t="shared" si="3"/>
        <v>27066.35</v>
      </c>
      <c r="I18" s="30">
        <f t="shared" si="3"/>
        <v>110325.7</v>
      </c>
      <c r="J18" s="30">
        <f t="shared" si="3"/>
        <v>163911.37</v>
      </c>
      <c r="K18" s="30">
        <f t="shared" si="3"/>
        <v>227836.66</v>
      </c>
      <c r="L18" s="30">
        <f t="shared" si="3"/>
        <v>199292.7</v>
      </c>
      <c r="M18" s="30">
        <f t="shared" si="3"/>
        <v>84300.14</v>
      </c>
      <c r="N18" s="30">
        <f t="shared" si="3"/>
        <v>43233.37</v>
      </c>
      <c r="O18" s="30">
        <f aca="true" t="shared" si="4" ref="O18:O25">SUM(B18:N18)</f>
        <v>1746765.2799999998</v>
      </c>
    </row>
    <row r="19" spans="1:23" ht="18.75" customHeight="1">
      <c r="A19" s="26" t="s">
        <v>35</v>
      </c>
      <c r="B19" s="30">
        <f>IF(B15&lt;&gt;0,ROUND((B15-1)*B18,2),0)</f>
        <v>102690.89</v>
      </c>
      <c r="C19" s="30">
        <f aca="true" t="shared" si="5" ref="C19:N19">IF(C15&lt;&gt;0,ROUND((C15-1)*C18,2),0)</f>
        <v>82638.26</v>
      </c>
      <c r="D19" s="30">
        <f t="shared" si="5"/>
        <v>76370.97</v>
      </c>
      <c r="E19" s="30">
        <f t="shared" si="5"/>
        <v>4719.97</v>
      </c>
      <c r="F19" s="30">
        <f t="shared" si="5"/>
        <v>106038.22</v>
      </c>
      <c r="G19" s="30">
        <f t="shared" si="5"/>
        <v>143032.84</v>
      </c>
      <c r="H19" s="30">
        <f t="shared" si="5"/>
        <v>29636.18</v>
      </c>
      <c r="I19" s="30">
        <f t="shared" si="5"/>
        <v>86124.46</v>
      </c>
      <c r="J19" s="30">
        <f t="shared" si="5"/>
        <v>74473.96</v>
      </c>
      <c r="K19" s="30">
        <f t="shared" si="5"/>
        <v>94185.97</v>
      </c>
      <c r="L19" s="30">
        <f t="shared" si="5"/>
        <v>104501.98</v>
      </c>
      <c r="M19" s="30">
        <f t="shared" si="5"/>
        <v>51013.4</v>
      </c>
      <c r="N19" s="30">
        <f t="shared" si="5"/>
        <v>23768.88</v>
      </c>
      <c r="O19" s="30">
        <f t="shared" si="4"/>
        <v>979195.9799999999</v>
      </c>
      <c r="W19" s="62"/>
    </row>
    <row r="20" spans="1:15" ht="18.75" customHeight="1">
      <c r="A20" s="26" t="s">
        <v>36</v>
      </c>
      <c r="B20" s="30">
        <v>17363.45</v>
      </c>
      <c r="C20" s="30">
        <v>13243.46</v>
      </c>
      <c r="D20" s="30">
        <v>8616.43</v>
      </c>
      <c r="E20" s="30">
        <v>3412.77</v>
      </c>
      <c r="F20" s="30">
        <v>7869.85</v>
      </c>
      <c r="G20" s="30">
        <v>12027.34</v>
      </c>
      <c r="H20" s="30">
        <v>1788.77</v>
      </c>
      <c r="I20" s="30">
        <v>8109.3</v>
      </c>
      <c r="J20" s="30">
        <v>10376.15</v>
      </c>
      <c r="K20" s="30">
        <v>17696.36</v>
      </c>
      <c r="L20" s="30">
        <v>16892.92</v>
      </c>
      <c r="M20" s="30">
        <v>6259.16</v>
      </c>
      <c r="N20" s="30">
        <v>2626.83</v>
      </c>
      <c r="O20" s="30">
        <f t="shared" si="4"/>
        <v>126282.78999999998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-300.52</v>
      </c>
      <c r="D23" s="30">
        <v>0</v>
      </c>
      <c r="E23" s="30">
        <v>0</v>
      </c>
      <c r="F23" s="30">
        <v>-77.87</v>
      </c>
      <c r="G23" s="30">
        <v>0</v>
      </c>
      <c r="H23" s="30">
        <v>-244.35</v>
      </c>
      <c r="I23" s="30">
        <v>-456.96</v>
      </c>
      <c r="J23" s="30">
        <v>-3550.74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-4706.83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-43667.2</v>
      </c>
      <c r="C24" s="30">
        <v>-31967.04</v>
      </c>
      <c r="D24" s="30">
        <v>-29611.82</v>
      </c>
      <c r="E24" s="30">
        <v>-8156.4</v>
      </c>
      <c r="F24" s="30">
        <v>-30730.5</v>
      </c>
      <c r="G24" s="30">
        <v>-39793.8</v>
      </c>
      <c r="H24" s="30">
        <v>-8217.6</v>
      </c>
      <c r="I24" s="30">
        <v>-29799.03</v>
      </c>
      <c r="J24" s="30">
        <v>-28532.68</v>
      </c>
      <c r="K24" s="30">
        <v>-36465.64</v>
      </c>
      <c r="L24" s="30">
        <v>-34231.38</v>
      </c>
      <c r="M24" s="30">
        <v>-18512.13</v>
      </c>
      <c r="N24" s="30">
        <v>-10485.75</v>
      </c>
      <c r="O24" s="30">
        <f t="shared" si="4"/>
        <v>-350170.97000000003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304843.56000000006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-31988</v>
      </c>
      <c r="C27" s="30">
        <f>+C28+C30+C41+C42+C45-C46</f>
        <v>-26496.8</v>
      </c>
      <c r="D27" s="30">
        <f t="shared" si="6"/>
        <v>-24226.4</v>
      </c>
      <c r="E27" s="30">
        <f t="shared" si="6"/>
        <v>-3313.2</v>
      </c>
      <c r="F27" s="30">
        <f t="shared" si="6"/>
        <v>-15972</v>
      </c>
      <c r="G27" s="30">
        <f t="shared" si="6"/>
        <v>-23474</v>
      </c>
      <c r="H27" s="30">
        <f t="shared" si="6"/>
        <v>-3696</v>
      </c>
      <c r="I27" s="30">
        <f t="shared" si="6"/>
        <v>-18436</v>
      </c>
      <c r="J27" s="30">
        <f t="shared" si="6"/>
        <v>-22330</v>
      </c>
      <c r="K27" s="30">
        <f t="shared" si="6"/>
        <v>-24741.2</v>
      </c>
      <c r="L27" s="30">
        <f t="shared" si="6"/>
        <v>-18669.2</v>
      </c>
      <c r="M27" s="30">
        <f t="shared" si="6"/>
        <v>-8245.6</v>
      </c>
      <c r="N27" s="30">
        <f t="shared" si="6"/>
        <v>-5196.4</v>
      </c>
      <c r="O27" s="30">
        <f t="shared" si="6"/>
        <v>-226784.80000000005</v>
      </c>
    </row>
    <row r="28" spans="1:15" ht="18.75" customHeight="1">
      <c r="A28" s="26" t="s">
        <v>40</v>
      </c>
      <c r="B28" s="31">
        <f>+B29</f>
        <v>-31988</v>
      </c>
      <c r="C28" s="31">
        <f>+C29</f>
        <v>-26496.8</v>
      </c>
      <c r="D28" s="31">
        <f aca="true" t="shared" si="7" ref="D28:O28">+D29</f>
        <v>-24226.4</v>
      </c>
      <c r="E28" s="31">
        <f t="shared" si="7"/>
        <v>-3313.2</v>
      </c>
      <c r="F28" s="31">
        <f t="shared" si="7"/>
        <v>-15972</v>
      </c>
      <c r="G28" s="31">
        <f t="shared" si="7"/>
        <v>-23474</v>
      </c>
      <c r="H28" s="31">
        <f t="shared" si="7"/>
        <v>-3696</v>
      </c>
      <c r="I28" s="31">
        <f t="shared" si="7"/>
        <v>-18436</v>
      </c>
      <c r="J28" s="31">
        <f t="shared" si="7"/>
        <v>-22330</v>
      </c>
      <c r="K28" s="31">
        <f t="shared" si="7"/>
        <v>-24741.2</v>
      </c>
      <c r="L28" s="31">
        <f t="shared" si="7"/>
        <v>-18669.2</v>
      </c>
      <c r="M28" s="31">
        <f t="shared" si="7"/>
        <v>-8245.6</v>
      </c>
      <c r="N28" s="31">
        <f t="shared" si="7"/>
        <v>-5196.4</v>
      </c>
      <c r="O28" s="31">
        <f t="shared" si="7"/>
        <v>-226784.80000000005</v>
      </c>
    </row>
    <row r="29" spans="1:26" ht="18.75" customHeight="1">
      <c r="A29" s="27" t="s">
        <v>41</v>
      </c>
      <c r="B29" s="16">
        <f>ROUND((-B9)*$G$3,2)</f>
        <v>-31988</v>
      </c>
      <c r="C29" s="16">
        <f aca="true" t="shared" si="8" ref="C29:N29">ROUND((-C9)*$G$3,2)</f>
        <v>-26496.8</v>
      </c>
      <c r="D29" s="16">
        <f t="shared" si="8"/>
        <v>-24226.4</v>
      </c>
      <c r="E29" s="16">
        <f t="shared" si="8"/>
        <v>-3313.2</v>
      </c>
      <c r="F29" s="16">
        <f t="shared" si="8"/>
        <v>-15972</v>
      </c>
      <c r="G29" s="16">
        <f t="shared" si="8"/>
        <v>-23474</v>
      </c>
      <c r="H29" s="16">
        <f t="shared" si="8"/>
        <v>-3696</v>
      </c>
      <c r="I29" s="16">
        <f t="shared" si="8"/>
        <v>-18436</v>
      </c>
      <c r="J29" s="16">
        <f t="shared" si="8"/>
        <v>-22330</v>
      </c>
      <c r="K29" s="16">
        <f t="shared" si="8"/>
        <v>-24741.2</v>
      </c>
      <c r="L29" s="16">
        <f t="shared" si="8"/>
        <v>-18669.2</v>
      </c>
      <c r="M29" s="16">
        <f t="shared" si="8"/>
        <v>-8245.6</v>
      </c>
      <c r="N29" s="16">
        <f t="shared" si="8"/>
        <v>-5196.4</v>
      </c>
      <c r="O29" s="32">
        <f aca="true" t="shared" si="9" ref="O29:O46">SUM(B29:N29)</f>
        <v>-226784.80000000005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315836.62999999995</v>
      </c>
      <c r="C44" s="36">
        <f t="shared" si="11"/>
        <v>236415.57</v>
      </c>
      <c r="D44" s="36">
        <f t="shared" si="11"/>
        <v>224488.59</v>
      </c>
      <c r="E44" s="36">
        <f t="shared" si="11"/>
        <v>57144.649999999994</v>
      </c>
      <c r="F44" s="36">
        <f t="shared" si="11"/>
        <v>213547.29</v>
      </c>
      <c r="G44" s="36">
        <f t="shared" si="11"/>
        <v>263157.06</v>
      </c>
      <c r="H44" s="36">
        <f t="shared" si="11"/>
        <v>46333.35</v>
      </c>
      <c r="I44" s="36">
        <f t="shared" si="11"/>
        <v>192403.01</v>
      </c>
      <c r="J44" s="36">
        <f t="shared" si="11"/>
        <v>217551.96000000002</v>
      </c>
      <c r="K44" s="36">
        <f t="shared" si="11"/>
        <v>315630.55999999994</v>
      </c>
      <c r="L44" s="36">
        <f t="shared" si="11"/>
        <v>304809.45999999996</v>
      </c>
      <c r="M44" s="36">
        <f t="shared" si="11"/>
        <v>141528.83</v>
      </c>
      <c r="N44" s="36">
        <f t="shared" si="11"/>
        <v>62464.37</v>
      </c>
      <c r="O44" s="36">
        <f>SUM(B44:N44)</f>
        <v>2591311.33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315836.64</v>
      </c>
      <c r="C50" s="51">
        <f t="shared" si="12"/>
        <v>236415.57</v>
      </c>
      <c r="D50" s="51">
        <f t="shared" si="12"/>
        <v>224488.59</v>
      </c>
      <c r="E50" s="51">
        <f t="shared" si="12"/>
        <v>57144.64</v>
      </c>
      <c r="F50" s="51">
        <f t="shared" si="12"/>
        <v>213547.29</v>
      </c>
      <c r="G50" s="51">
        <f t="shared" si="12"/>
        <v>263157.06</v>
      </c>
      <c r="H50" s="51">
        <f t="shared" si="12"/>
        <v>46333.35</v>
      </c>
      <c r="I50" s="51">
        <f t="shared" si="12"/>
        <v>192403.02</v>
      </c>
      <c r="J50" s="51">
        <f t="shared" si="12"/>
        <v>217551.96</v>
      </c>
      <c r="K50" s="51">
        <f t="shared" si="12"/>
        <v>315630.56</v>
      </c>
      <c r="L50" s="51">
        <f t="shared" si="12"/>
        <v>304809.45</v>
      </c>
      <c r="M50" s="51">
        <f t="shared" si="12"/>
        <v>141528.84</v>
      </c>
      <c r="N50" s="51">
        <f t="shared" si="12"/>
        <v>62464.38</v>
      </c>
      <c r="O50" s="36">
        <f t="shared" si="12"/>
        <v>2591311.3499999996</v>
      </c>
      <c r="Q50"/>
    </row>
    <row r="51" spans="1:18" ht="18.75" customHeight="1">
      <c r="A51" s="26" t="s">
        <v>59</v>
      </c>
      <c r="B51" s="51">
        <v>268337.33</v>
      </c>
      <c r="C51" s="51">
        <v>180476.25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448813.58</v>
      </c>
      <c r="P51"/>
      <c r="Q51"/>
      <c r="R51" s="43"/>
    </row>
    <row r="52" spans="1:16" ht="18.75" customHeight="1">
      <c r="A52" s="26" t="s">
        <v>60</v>
      </c>
      <c r="B52" s="51">
        <v>47499.31</v>
      </c>
      <c r="C52" s="51">
        <v>55939.32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103438.63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224488.59</v>
      </c>
      <c r="E53" s="52">
        <v>0</v>
      </c>
      <c r="F53" s="52">
        <v>0</v>
      </c>
      <c r="G53" s="52">
        <v>0</v>
      </c>
      <c r="H53" s="51">
        <v>46333.35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270821.94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57144.64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57144.64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213547.29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213547.29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263157.06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263157.06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192403.02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192403.02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217551.96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217551.96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315630.56</v>
      </c>
      <c r="L59" s="31">
        <v>304809.45</v>
      </c>
      <c r="M59" s="52">
        <v>0</v>
      </c>
      <c r="N59" s="52">
        <v>0</v>
      </c>
      <c r="O59" s="36">
        <f t="shared" si="13"/>
        <v>620440.01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141528.84</v>
      </c>
      <c r="N60" s="52">
        <v>0</v>
      </c>
      <c r="O60" s="36">
        <f t="shared" si="13"/>
        <v>141528.84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62464.38</v>
      </c>
      <c r="O61" s="55">
        <f t="shared" si="13"/>
        <v>62464.38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2020-11-03T13:24:08Z</dcterms:modified>
  <cp:category/>
  <cp:version/>
  <cp:contentType/>
  <cp:contentStatus/>
</cp:coreProperties>
</file>