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<sst xmlns="http://schemas.openxmlformats.org/spreadsheetml/2006/main" count="79" uniqueCount="76">
  <si>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</si>
  <si>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</si>
  <si>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</si>
  <si>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</si>
  <si>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</si>
  <si>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</si>
  <si>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</si>
  <si>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</si>
  <si>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</si>
  <si>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</si>
  <si>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</si>
  <si>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</si>
  <si>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</si>
  <si>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</si>
  <si>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</si>
  <si>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</si>
  <si>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</si>
  <si>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</si>
  <si>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</si>
  <si>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</si>
  <si>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</si>
  <si>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</si>
  <si>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</si>
  <si>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</si>
  <si>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</si>
  <si>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</si>
  <si>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</si>
  <si>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</si>
  <si>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</si>
  <si>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</si>
  <si>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</si>
  <si>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</si>
  <si>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</si>
  <si>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</si>
  <si>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</si>
  <si>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</si>
  <si>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</si>
  <si>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</si>
  <si>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</si>
  <si>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</si>
  <si>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</si>
  <si>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</si>
  <si>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</si>
  <si>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</si>
  <si>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</si>
  <si>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</si>
  <si>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</si>
  <si>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</si>
  <si>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</si>
  <si>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</si>
  <si>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</si>
  <si>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</si>
  <si>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</si>
  <si>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</si>
  <si>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</si>
  <si>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</si>
  <si>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</si>
  <si>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</si>
  <si>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</si>
  <si>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</si>
  <si>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</si>
  <si>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</si>
  <si>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</si>
  <si>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</si>
  <si>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</si>
  <si>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</si>
  <si>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</si>
  <si>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</si>
  <si>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</si>
  <si>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</si>
  <si>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</si>
  <si>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</si>
  <si>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</si>
  <si>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</si>
  <si>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</si>
  <si>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24/10/20 - VENCIMENTO 30/10/20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</si>
</sst>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214738</v>
      </c>
      <c r="C7" s="9">
        <f t="shared" si="0"/>
        <v>140576</v>
      </c>
      <c r="D7" s="9">
        <f t="shared" si="0"/>
        <v>172375</v>
      </c>
      <c r="E7" s="9">
        <f t="shared" si="0"/>
        <v>34898</v>
      </c>
      <c r="F7" s="9">
        <f t="shared" si="0"/>
        <v>111088</v>
      </c>
      <c r="G7" s="9">
        <f t="shared" si="0"/>
        <v>170091</v>
      </c>
      <c r="H7" s="9">
        <f t="shared" si="0"/>
        <v>24065</v>
      </c>
      <c r="I7" s="9">
        <f t="shared" si="0"/>
        <v>114152</v>
      </c>
      <c r="J7" s="9">
        <f t="shared" si="0"/>
        <v>134419</v>
      </c>
      <c r="K7" s="9">
        <f t="shared" si="0"/>
        <v>189875</v>
      </c>
      <c r="L7" s="9">
        <f t="shared" si="0"/>
        <v>152300</v>
      </c>
      <c r="M7" s="9">
        <f t="shared" si="0"/>
        <v>58441</v>
      </c>
      <c r="N7" s="9">
        <f t="shared" si="0"/>
        <v>36209</v>
      </c>
      <c r="O7" s="9">
        <f t="shared" si="0"/>
        <v>1553227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12241</v>
      </c>
      <c r="C8" s="11">
        <f t="shared" si="1"/>
        <v>11032</v>
      </c>
      <c r="D8" s="11">
        <f t="shared" si="1"/>
        <v>10147</v>
      </c>
      <c r="E8" s="11">
        <f t="shared" si="1"/>
        <v>1756</v>
      </c>
      <c r="F8" s="11">
        <f t="shared" si="1"/>
        <v>6034</v>
      </c>
      <c r="G8" s="11">
        <f t="shared" si="1"/>
        <v>9760</v>
      </c>
      <c r="H8" s="11">
        <f t="shared" si="1"/>
        <v>2008</v>
      </c>
      <c r="I8" s="11">
        <f t="shared" si="1"/>
        <v>8786</v>
      </c>
      <c r="J8" s="11">
        <f t="shared" si="1"/>
        <v>8512</v>
      </c>
      <c r="K8" s="11">
        <f t="shared" si="1"/>
        <v>8395</v>
      </c>
      <c r="L8" s="11">
        <f t="shared" si="1"/>
        <v>6937</v>
      </c>
      <c r="M8" s="11">
        <f t="shared" si="1"/>
        <v>3253</v>
      </c>
      <c r="N8" s="11">
        <f t="shared" si="1"/>
        <v>2749</v>
      </c>
      <c r="O8" s="11">
        <f t="shared" si="1"/>
        <v>91610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12241</v>
      </c>
      <c r="C9" s="11">
        <v>11032</v>
      </c>
      <c r="D9" s="11">
        <v>10147</v>
      </c>
      <c r="E9" s="11">
        <v>1756</v>
      </c>
      <c r="F9" s="11">
        <v>6034</v>
      </c>
      <c r="G9" s="11">
        <v>9760</v>
      </c>
      <c r="H9" s="11">
        <v>2008</v>
      </c>
      <c r="I9" s="11">
        <v>8786</v>
      </c>
      <c r="J9" s="11">
        <v>8512</v>
      </c>
      <c r="K9" s="11">
        <v>8386</v>
      </c>
      <c r="L9" s="11">
        <v>6937</v>
      </c>
      <c r="M9" s="11">
        <v>3247</v>
      </c>
      <c r="N9" s="11">
        <v>2749</v>
      </c>
      <c r="O9" s="11">
        <f>SUM(B9:N9)</f>
        <v>91595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6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202497</v>
      </c>
      <c r="C11" s="13">
        <v>129544</v>
      </c>
      <c r="D11" s="13">
        <v>162228</v>
      </c>
      <c r="E11" s="13">
        <v>33142</v>
      </c>
      <c r="F11" s="13">
        <v>105054</v>
      </c>
      <c r="G11" s="13">
        <v>160331</v>
      </c>
      <c r="H11" s="13">
        <v>22057</v>
      </c>
      <c r="I11" s="13">
        <v>105366</v>
      </c>
      <c r="J11" s="13">
        <v>125907</v>
      </c>
      <c r="K11" s="13">
        <v>181480</v>
      </c>
      <c r="L11" s="13">
        <v>145363</v>
      </c>
      <c r="M11" s="13">
        <v>55188</v>
      </c>
      <c r="N11" s="13">
        <v>33460</v>
      </c>
      <c r="O11" s="11">
        <f>SUM(B11:N11)</f>
        <v>1461617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1.417027320738038</v>
      </c>
      <c r="C15" s="19">
        <v>1.443724792249393</v>
      </c>
      <c r="D15" s="19">
        <v>1.460718778723013</v>
      </c>
      <c r="E15" s="19">
        <v>1.068911189899701</v>
      </c>
      <c r="F15" s="19">
        <v>1.81228071321699</v>
      </c>
      <c r="G15" s="19">
        <v>1.931414023865579</v>
      </c>
      <c r="H15" s="19">
        <v>1.722116162043571</v>
      </c>
      <c r="I15" s="19">
        <v>1.763720060531472</v>
      </c>
      <c r="J15" s="19">
        <v>1.527622303965425</v>
      </c>
      <c r="K15" s="19">
        <v>1.400083767469998</v>
      </c>
      <c r="L15" s="19">
        <v>1.49319120591931</v>
      </c>
      <c r="M15" s="19">
        <v>1.598894563772476</v>
      </c>
      <c r="N15" s="19">
        <v>1.549780947314197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701645.21</v>
      </c>
      <c r="C17" s="24">
        <f aca="true" t="shared" si="2" ref="C17:N17">C18+C19+C20+C21+C22+C23+C24+C25</f>
        <v>494848.8999999999</v>
      </c>
      <c r="D17" s="24">
        <f t="shared" si="2"/>
        <v>519031.07999999996</v>
      </c>
      <c r="E17" s="24">
        <f t="shared" si="2"/>
        <v>132495.85</v>
      </c>
      <c r="F17" s="24">
        <f t="shared" si="2"/>
        <v>467797.83</v>
      </c>
      <c r="G17" s="24">
        <f t="shared" si="2"/>
        <v>632266.0700000001</v>
      </c>
      <c r="H17" s="24">
        <f t="shared" si="2"/>
        <v>100510.9</v>
      </c>
      <c r="I17" s="24">
        <f t="shared" si="2"/>
        <v>479170.62999999995</v>
      </c>
      <c r="J17" s="24">
        <f t="shared" si="2"/>
        <v>479143.94999999995</v>
      </c>
      <c r="K17" s="24">
        <f t="shared" si="2"/>
        <v>603503.0900000001</v>
      </c>
      <c r="L17" s="24">
        <f t="shared" si="2"/>
        <v>589674.86</v>
      </c>
      <c r="M17" s="24">
        <f t="shared" si="2"/>
        <v>283713.06999999995</v>
      </c>
      <c r="N17" s="24">
        <f t="shared" si="2"/>
        <v>147136.55999999997</v>
      </c>
      <c r="O17" s="24">
        <f>O18+O19+O20+O21+O22+O23+O24+O25</f>
        <v>5630938.000000002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479767.64</v>
      </c>
      <c r="C18" s="30">
        <f t="shared" si="3"/>
        <v>324379.12</v>
      </c>
      <c r="D18" s="30">
        <f t="shared" si="3"/>
        <v>348749.1</v>
      </c>
      <c r="E18" s="30">
        <f t="shared" si="3"/>
        <v>120785.47</v>
      </c>
      <c r="F18" s="30">
        <f t="shared" si="3"/>
        <v>260412.49</v>
      </c>
      <c r="G18" s="30">
        <f t="shared" si="3"/>
        <v>327782.37</v>
      </c>
      <c r="H18" s="30">
        <f t="shared" si="3"/>
        <v>62181.55</v>
      </c>
      <c r="I18" s="30">
        <f t="shared" si="3"/>
        <v>261316.76</v>
      </c>
      <c r="J18" s="30">
        <f t="shared" si="3"/>
        <v>309714.82</v>
      </c>
      <c r="K18" s="30">
        <f t="shared" si="3"/>
        <v>413813.58</v>
      </c>
      <c r="L18" s="30">
        <f t="shared" si="3"/>
        <v>377764.92</v>
      </c>
      <c r="M18" s="30">
        <f t="shared" si="3"/>
        <v>167462.69</v>
      </c>
      <c r="N18" s="30">
        <f t="shared" si="3"/>
        <v>93766.83</v>
      </c>
      <c r="O18" s="30">
        <f aca="true" t="shared" si="4" ref="O18:O25">SUM(B18:N18)</f>
        <v>3547897.34</v>
      </c>
    </row>
    <row r="19" spans="1:23" ht="18.75" customHeight="1">
      <c r="A19" s="26" t="s">
        <v>35</v>
      </c>
      <c r="B19" s="30">
        <f>IF(B15&lt;&gt;0,ROUND((B15-1)*B18,2),0)</f>
        <v>200076.21</v>
      </c>
      <c r="C19" s="30">
        <f aca="true" t="shared" si="5" ref="C19:N19">IF(C15&lt;&gt;0,ROUND((C15-1)*C18,2),0)</f>
        <v>143935.06</v>
      </c>
      <c r="D19" s="30">
        <f t="shared" si="5"/>
        <v>160675.26</v>
      </c>
      <c r="E19" s="30">
        <f t="shared" si="5"/>
        <v>8323.47</v>
      </c>
      <c r="F19" s="30">
        <f t="shared" si="5"/>
        <v>211528.04</v>
      </c>
      <c r="G19" s="30">
        <f t="shared" si="5"/>
        <v>305301.1</v>
      </c>
      <c r="H19" s="30">
        <f t="shared" si="5"/>
        <v>44902.3</v>
      </c>
      <c r="I19" s="30">
        <f t="shared" si="5"/>
        <v>199572.85</v>
      </c>
      <c r="J19" s="30">
        <f t="shared" si="5"/>
        <v>163412.45</v>
      </c>
      <c r="K19" s="30">
        <f t="shared" si="5"/>
        <v>165560.1</v>
      </c>
      <c r="L19" s="30">
        <f t="shared" si="5"/>
        <v>186310.34</v>
      </c>
      <c r="M19" s="30">
        <f t="shared" si="5"/>
        <v>100292.49</v>
      </c>
      <c r="N19" s="30">
        <f t="shared" si="5"/>
        <v>51551.22</v>
      </c>
      <c r="O19" s="30">
        <f t="shared" si="4"/>
        <v>1941440.8900000001</v>
      </c>
      <c r="W19" s="62"/>
    </row>
    <row r="20" spans="1:15" ht="18.75" customHeight="1">
      <c r="A20" s="26" t="s">
        <v>36</v>
      </c>
      <c r="B20" s="30">
        <v>26558.06</v>
      </c>
      <c r="C20" s="30">
        <v>19689.55</v>
      </c>
      <c r="D20" s="30">
        <v>11643.95</v>
      </c>
      <c r="E20" s="30">
        <v>4706.27</v>
      </c>
      <c r="F20" s="30">
        <v>10789.89</v>
      </c>
      <c r="G20" s="30">
        <v>16164.18</v>
      </c>
      <c r="H20" s="30">
        <v>2161.37</v>
      </c>
      <c r="I20" s="30">
        <v>12041.32</v>
      </c>
      <c r="J20" s="30">
        <v>14708.67</v>
      </c>
      <c r="K20" s="30">
        <v>23478.04</v>
      </c>
      <c r="L20" s="30">
        <v>22886.04</v>
      </c>
      <c r="M20" s="30">
        <v>7758.32</v>
      </c>
      <c r="N20" s="30">
        <v>3786.82</v>
      </c>
      <c r="O20" s="30">
        <f t="shared" si="4"/>
        <v>176372.48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-916.68</v>
      </c>
      <c r="C23" s="30">
        <v>-2103.64</v>
      </c>
      <c r="D23" s="30">
        <v>0</v>
      </c>
      <c r="E23" s="30">
        <v>-143.74</v>
      </c>
      <c r="F23" s="30">
        <v>-77.87</v>
      </c>
      <c r="G23" s="30">
        <v>-840.3</v>
      </c>
      <c r="H23" s="30">
        <v>-1954.8</v>
      </c>
      <c r="I23" s="30">
        <v>-837.76</v>
      </c>
      <c r="J23" s="30">
        <v>-1929.75</v>
      </c>
      <c r="K23" s="30">
        <v>-340.3</v>
      </c>
      <c r="L23" s="30">
        <v>-759.4</v>
      </c>
      <c r="M23" s="30">
        <v>-273.4</v>
      </c>
      <c r="N23" s="30">
        <v>0</v>
      </c>
      <c r="O23" s="30">
        <f t="shared" si="4"/>
        <v>-10177.64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-42916.67</v>
      </c>
      <c r="C24" s="30">
        <v>-30331.2</v>
      </c>
      <c r="D24" s="30">
        <v>-29611.82</v>
      </c>
      <c r="E24" s="30">
        <v>-8020.46</v>
      </c>
      <c r="F24" s="30">
        <v>-30730.5</v>
      </c>
      <c r="G24" s="30">
        <v>-39107.7</v>
      </c>
      <c r="H24" s="30">
        <v>-6779.52</v>
      </c>
      <c r="I24" s="30">
        <v>-29458.08</v>
      </c>
      <c r="J24" s="30">
        <v>-29966.14</v>
      </c>
      <c r="K24" s="30">
        <v>-36126.74</v>
      </c>
      <c r="L24" s="30">
        <v>-33549.48</v>
      </c>
      <c r="M24" s="30">
        <v>-18240.89</v>
      </c>
      <c r="N24" s="30">
        <v>-10485.75</v>
      </c>
      <c r="O24" s="30">
        <f t="shared" si="4"/>
        <v>-345324.95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304843.56000000006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-53860.4</v>
      </c>
      <c r="C27" s="30">
        <f>+C28+C30+C41+C42+C45-C46</f>
        <v>-48540.8</v>
      </c>
      <c r="D27" s="30">
        <f t="shared" si="6"/>
        <v>-44646.8</v>
      </c>
      <c r="E27" s="30">
        <f t="shared" si="6"/>
        <v>-7726.4</v>
      </c>
      <c r="F27" s="30">
        <f t="shared" si="6"/>
        <v>-26549.6</v>
      </c>
      <c r="G27" s="30">
        <f t="shared" si="6"/>
        <v>-42944</v>
      </c>
      <c r="H27" s="30">
        <f t="shared" si="6"/>
        <v>-8835.2</v>
      </c>
      <c r="I27" s="30">
        <f t="shared" si="6"/>
        <v>-38658.4</v>
      </c>
      <c r="J27" s="30">
        <f t="shared" si="6"/>
        <v>-37452.8</v>
      </c>
      <c r="K27" s="30">
        <f t="shared" si="6"/>
        <v>-36898.4</v>
      </c>
      <c r="L27" s="30">
        <f t="shared" si="6"/>
        <v>-30522.8</v>
      </c>
      <c r="M27" s="30">
        <f t="shared" si="6"/>
        <v>-14286.8</v>
      </c>
      <c r="N27" s="30">
        <f t="shared" si="6"/>
        <v>-12095.6</v>
      </c>
      <c r="O27" s="30">
        <f t="shared" si="6"/>
        <v>-403018</v>
      </c>
    </row>
    <row r="28" spans="1:15" ht="18.75" customHeight="1">
      <c r="A28" s="26" t="s">
        <v>40</v>
      </c>
      <c r="B28" s="31">
        <f>+B29</f>
        <v>-53860.4</v>
      </c>
      <c r="C28" s="31">
        <f>+C29</f>
        <v>-48540.8</v>
      </c>
      <c r="D28" s="31">
        <f aca="true" t="shared" si="7" ref="D28:O28">+D29</f>
        <v>-44646.8</v>
      </c>
      <c r="E28" s="31">
        <f t="shared" si="7"/>
        <v>-7726.4</v>
      </c>
      <c r="F28" s="31">
        <f t="shared" si="7"/>
        <v>-26549.6</v>
      </c>
      <c r="G28" s="31">
        <f t="shared" si="7"/>
        <v>-42944</v>
      </c>
      <c r="H28" s="31">
        <f t="shared" si="7"/>
        <v>-8835.2</v>
      </c>
      <c r="I28" s="31">
        <f t="shared" si="7"/>
        <v>-38658.4</v>
      </c>
      <c r="J28" s="31">
        <f t="shared" si="7"/>
        <v>-37452.8</v>
      </c>
      <c r="K28" s="31">
        <f t="shared" si="7"/>
        <v>-36898.4</v>
      </c>
      <c r="L28" s="31">
        <f t="shared" si="7"/>
        <v>-30522.8</v>
      </c>
      <c r="M28" s="31">
        <f t="shared" si="7"/>
        <v>-14286.8</v>
      </c>
      <c r="N28" s="31">
        <f t="shared" si="7"/>
        <v>-12095.6</v>
      </c>
      <c r="O28" s="31">
        <f t="shared" si="7"/>
        <v>-403018</v>
      </c>
    </row>
    <row r="29" spans="1:26" ht="18.75" customHeight="1">
      <c r="A29" s="27" t="s">
        <v>41</v>
      </c>
      <c r="B29" s="16">
        <f>ROUND((-B9)*$G$3,2)</f>
        <v>-53860.4</v>
      </c>
      <c r="C29" s="16">
        <f aca="true" t="shared" si="8" ref="C29:N29">ROUND((-C9)*$G$3,2)</f>
        <v>-48540.8</v>
      </c>
      <c r="D29" s="16">
        <f t="shared" si="8"/>
        <v>-44646.8</v>
      </c>
      <c r="E29" s="16">
        <f t="shared" si="8"/>
        <v>-7726.4</v>
      </c>
      <c r="F29" s="16">
        <f t="shared" si="8"/>
        <v>-26549.6</v>
      </c>
      <c r="G29" s="16">
        <f t="shared" si="8"/>
        <v>-42944</v>
      </c>
      <c r="H29" s="16">
        <f t="shared" si="8"/>
        <v>-8835.2</v>
      </c>
      <c r="I29" s="16">
        <f t="shared" si="8"/>
        <v>-38658.4</v>
      </c>
      <c r="J29" s="16">
        <f t="shared" si="8"/>
        <v>-37452.8</v>
      </c>
      <c r="K29" s="16">
        <f t="shared" si="8"/>
        <v>-36898.4</v>
      </c>
      <c r="L29" s="16">
        <f t="shared" si="8"/>
        <v>-30522.8</v>
      </c>
      <c r="M29" s="16">
        <f t="shared" si="8"/>
        <v>-14286.8</v>
      </c>
      <c r="N29" s="16">
        <f t="shared" si="8"/>
        <v>-12095.6</v>
      </c>
      <c r="O29" s="32">
        <f aca="true" t="shared" si="9" ref="O29:O46">SUM(B29:N29)</f>
        <v>-403018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647784.8099999999</v>
      </c>
      <c r="C44" s="36">
        <f t="shared" si="11"/>
        <v>446308.0999999999</v>
      </c>
      <c r="D44" s="36">
        <f t="shared" si="11"/>
        <v>474384.27999999997</v>
      </c>
      <c r="E44" s="36">
        <f t="shared" si="11"/>
        <v>124769.45000000001</v>
      </c>
      <c r="F44" s="36">
        <f t="shared" si="11"/>
        <v>441248.23000000004</v>
      </c>
      <c r="G44" s="36">
        <f t="shared" si="11"/>
        <v>589322.0700000001</v>
      </c>
      <c r="H44" s="36">
        <f t="shared" si="11"/>
        <v>91675.7</v>
      </c>
      <c r="I44" s="36">
        <f t="shared" si="11"/>
        <v>440512.2299999999</v>
      </c>
      <c r="J44" s="36">
        <f t="shared" si="11"/>
        <v>441691.14999999997</v>
      </c>
      <c r="K44" s="36">
        <f t="shared" si="11"/>
        <v>566604.6900000001</v>
      </c>
      <c r="L44" s="36">
        <f t="shared" si="11"/>
        <v>559152.0599999999</v>
      </c>
      <c r="M44" s="36">
        <f t="shared" si="11"/>
        <v>269426.26999999996</v>
      </c>
      <c r="N44" s="36">
        <f t="shared" si="11"/>
        <v>135040.95999999996</v>
      </c>
      <c r="O44" s="36">
        <f>SUM(B44:N44)</f>
        <v>5227920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647784.81</v>
      </c>
      <c r="C50" s="51">
        <f t="shared" si="12"/>
        <v>446308.1</v>
      </c>
      <c r="D50" s="51">
        <f t="shared" si="12"/>
        <v>474384.28</v>
      </c>
      <c r="E50" s="51">
        <f t="shared" si="12"/>
        <v>124769.45</v>
      </c>
      <c r="F50" s="51">
        <f t="shared" si="12"/>
        <v>441248.23</v>
      </c>
      <c r="G50" s="51">
        <f t="shared" si="12"/>
        <v>589322.06</v>
      </c>
      <c r="H50" s="51">
        <f t="shared" si="12"/>
        <v>91675.71</v>
      </c>
      <c r="I50" s="51">
        <f t="shared" si="12"/>
        <v>440512.23</v>
      </c>
      <c r="J50" s="51">
        <f t="shared" si="12"/>
        <v>441691.14</v>
      </c>
      <c r="K50" s="51">
        <f t="shared" si="12"/>
        <v>566604.68</v>
      </c>
      <c r="L50" s="51">
        <f t="shared" si="12"/>
        <v>559152.06</v>
      </c>
      <c r="M50" s="51">
        <f t="shared" si="12"/>
        <v>269426.27</v>
      </c>
      <c r="N50" s="51">
        <f t="shared" si="12"/>
        <v>135040.95</v>
      </c>
      <c r="O50" s="36">
        <f t="shared" si="12"/>
        <v>5227919.97</v>
      </c>
      <c r="Q50"/>
    </row>
    <row r="51" spans="1:18" ht="18.75" customHeight="1">
      <c r="A51" s="26" t="s">
        <v>59</v>
      </c>
      <c r="B51" s="51">
        <v>543854.31</v>
      </c>
      <c r="C51" s="51">
        <v>331598.87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875453.18</v>
      </c>
      <c r="P51"/>
      <c r="Q51"/>
      <c r="R51" s="43"/>
    </row>
    <row r="52" spans="1:16" ht="18.75" customHeight="1">
      <c r="A52" s="26" t="s">
        <v>60</v>
      </c>
      <c r="B52" s="51">
        <v>103930.5</v>
      </c>
      <c r="C52" s="51">
        <v>114709.23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218639.72999999998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474384.28</v>
      </c>
      <c r="E53" s="52">
        <v>0</v>
      </c>
      <c r="F53" s="52">
        <v>0</v>
      </c>
      <c r="G53" s="52">
        <v>0</v>
      </c>
      <c r="H53" s="51">
        <v>91675.71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566059.99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124769.45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124769.45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441248.23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441248.23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589322.06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589322.06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440512.23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440512.23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441691.14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441691.14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566604.68</v>
      </c>
      <c r="L59" s="31">
        <v>559152.06</v>
      </c>
      <c r="M59" s="52">
        <v>0</v>
      </c>
      <c r="N59" s="52">
        <v>0</v>
      </c>
      <c r="O59" s="36">
        <f t="shared" si="13"/>
        <v>1125756.7400000002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269426.27</v>
      </c>
      <c r="N60" s="52">
        <v>0</v>
      </c>
      <c r="O60" s="36">
        <f t="shared" si="13"/>
        <v>269426.27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135040.95</v>
      </c>
      <c r="O61" s="55">
        <f t="shared" si="13"/>
        <v>135040.95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2020-11-03T13:18:40Z</dcterms:modified>
  <cp:category/>
  <cp:version/>
  <cp:contentType/>
  <cp:contentStatus/>
</cp:coreProperties>
</file>