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<sst xmlns="http://schemas.openxmlformats.org/spreadsheetml/2006/main" count="79" uniqueCount="76">
  <si>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</si>
  <si>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</si>
  <si>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</si>
  <si>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</si>
  <si>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</si>
  <si>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</si>
  <si>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</si>
  <si>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</si>
  <si>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</si>
  <si>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</si>
  <si>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</si>
  <si>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</si>
  <si>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</si>
  <si>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</si>
  <si>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</si>
  <si>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</si>
  <si>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</si>
  <si>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</si>
  <si>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</si>
  <si>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</si>
  <si>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</si>
  <si>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</si>
  <si>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</si>
  <si>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</si>
  <si>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</si>
  <si>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</si>
  <si>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</si>
  <si>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</si>
  <si>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</si>
  <si>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</si>
  <si>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</si>
  <si>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</si>
  <si>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</si>
  <si>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</si>
  <si>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</si>
  <si>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</si>
  <si>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</si>
  <si>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</si>
  <si>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</si>
  <si>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</si>
  <si>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</si>
  <si>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</si>
  <si>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</si>
  <si>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</si>
  <si>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</si>
  <si>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</si>
  <si>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</si>
  <si>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</si>
  <si>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</si>
  <si>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</si>
  <si>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</si>
  <si>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</si>
  <si>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</si>
  <si>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</si>
  <si>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</si>
  <si>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</si>
  <si>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</si>
  <si>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</si>
  <si>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</si>
  <si>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</si>
  <si>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</si>
  <si>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</si>
  <si>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</si>
  <si>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</si>
  <si>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</si>
  <si>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</si>
  <si>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</si>
  <si>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</si>
  <si>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</si>
  <si>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</si>
  <si>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</si>
  <si>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</si>
  <si>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</si>
  <si>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22/10/20 - VENCIMENTO 29/10/20</t>
  </si>
  <si>
    <t>5.3. Revisão de Remuneração pelo Transporte Coletivo (1)</t>
  </si>
  <si>
    <t>Nota: Revisão de passageiros, revisão de fator de transição e revisões de acordo com a portaria SMT.GAB 081 e 087/20, mês de setembro/20. Total de 1.557.791 passageiros.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</si>
</sst>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3" fontId="3" fillId="0" borderId="0" xfId="0" applyNumberFormat="1" applyFont="1" applyAlignment="1">
      <alignment/>
    </xf>
    <xf numFmtId="164" fontId="0" fillId="0" borderId="0" xfId="53" applyFont="1" applyFill="1" applyAlignment="1">
      <alignment vertical="center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2" sqref="A6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299543</v>
      </c>
      <c r="C7" s="9">
        <f t="shared" si="0"/>
        <v>210525</v>
      </c>
      <c r="D7" s="9">
        <f t="shared" si="0"/>
        <v>230497</v>
      </c>
      <c r="E7" s="9">
        <f t="shared" si="0"/>
        <v>48201</v>
      </c>
      <c r="F7" s="9">
        <f t="shared" si="0"/>
        <v>165527</v>
      </c>
      <c r="G7" s="9">
        <f t="shared" si="0"/>
        <v>252827</v>
      </c>
      <c r="H7" s="9">
        <f t="shared" si="0"/>
        <v>41056</v>
      </c>
      <c r="I7" s="9">
        <f t="shared" si="0"/>
        <v>172151</v>
      </c>
      <c r="J7" s="9">
        <f t="shared" si="0"/>
        <v>192609</v>
      </c>
      <c r="K7" s="9">
        <f t="shared" si="0"/>
        <v>271475</v>
      </c>
      <c r="L7" s="9">
        <f t="shared" si="0"/>
        <v>207668</v>
      </c>
      <c r="M7" s="9">
        <f t="shared" si="0"/>
        <v>91785</v>
      </c>
      <c r="N7" s="9">
        <f t="shared" si="0"/>
        <v>59729</v>
      </c>
      <c r="O7" s="9">
        <f t="shared" si="0"/>
        <v>2243593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12906</v>
      </c>
      <c r="C8" s="11">
        <f t="shared" si="1"/>
        <v>11849</v>
      </c>
      <c r="D8" s="11">
        <f t="shared" si="1"/>
        <v>9888</v>
      </c>
      <c r="E8" s="11">
        <f t="shared" si="1"/>
        <v>1715</v>
      </c>
      <c r="F8" s="11">
        <f t="shared" si="1"/>
        <v>6679</v>
      </c>
      <c r="G8" s="11">
        <f t="shared" si="1"/>
        <v>10871</v>
      </c>
      <c r="H8" s="11">
        <f t="shared" si="1"/>
        <v>2320</v>
      </c>
      <c r="I8" s="11">
        <f t="shared" si="1"/>
        <v>10557</v>
      </c>
      <c r="J8" s="11">
        <f t="shared" si="1"/>
        <v>9918</v>
      </c>
      <c r="K8" s="11">
        <f t="shared" si="1"/>
        <v>8454</v>
      </c>
      <c r="L8" s="11">
        <f t="shared" si="1"/>
        <v>7327</v>
      </c>
      <c r="M8" s="11">
        <f t="shared" si="1"/>
        <v>4174</v>
      </c>
      <c r="N8" s="11">
        <f t="shared" si="1"/>
        <v>3429</v>
      </c>
      <c r="O8" s="11">
        <f t="shared" si="1"/>
        <v>100087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12906</v>
      </c>
      <c r="C9" s="11">
        <v>11849</v>
      </c>
      <c r="D9" s="11">
        <v>9888</v>
      </c>
      <c r="E9" s="11">
        <v>1715</v>
      </c>
      <c r="F9" s="11">
        <v>6679</v>
      </c>
      <c r="G9" s="11">
        <v>10871</v>
      </c>
      <c r="H9" s="11">
        <v>2320</v>
      </c>
      <c r="I9" s="11">
        <v>10555</v>
      </c>
      <c r="J9" s="11">
        <v>9918</v>
      </c>
      <c r="K9" s="11">
        <v>8450</v>
      </c>
      <c r="L9" s="11">
        <v>7327</v>
      </c>
      <c r="M9" s="11">
        <v>4172</v>
      </c>
      <c r="N9" s="11">
        <v>3429</v>
      </c>
      <c r="O9" s="11">
        <f>SUM(B9:N9)</f>
        <v>100079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4</v>
      </c>
      <c r="L10" s="13">
        <v>0</v>
      </c>
      <c r="M10" s="13">
        <v>2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286637</v>
      </c>
      <c r="C11" s="13">
        <v>198676</v>
      </c>
      <c r="D11" s="13">
        <v>220609</v>
      </c>
      <c r="E11" s="13">
        <v>46486</v>
      </c>
      <c r="F11" s="13">
        <v>158848</v>
      </c>
      <c r="G11" s="13">
        <v>241956</v>
      </c>
      <c r="H11" s="13">
        <v>38736</v>
      </c>
      <c r="I11" s="13">
        <v>161594</v>
      </c>
      <c r="J11" s="13">
        <v>182691</v>
      </c>
      <c r="K11" s="13">
        <v>263021</v>
      </c>
      <c r="L11" s="13">
        <v>200341</v>
      </c>
      <c r="M11" s="13">
        <v>87611</v>
      </c>
      <c r="N11" s="13">
        <v>56300</v>
      </c>
      <c r="O11" s="11">
        <f>SUM(B11:N11)</f>
        <v>2143506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1.445074493204292</v>
      </c>
      <c r="C15" s="19">
        <v>1.517395168037072</v>
      </c>
      <c r="D15" s="19">
        <v>1.379441169894337</v>
      </c>
      <c r="E15" s="19">
        <v>1.073766841551102</v>
      </c>
      <c r="F15" s="19">
        <v>1.809666768499499</v>
      </c>
      <c r="G15" s="19">
        <v>1.934724178648059</v>
      </c>
      <c r="H15" s="19">
        <v>1.896429746993294</v>
      </c>
      <c r="I15" s="19">
        <v>1.865781676578756</v>
      </c>
      <c r="J15" s="19">
        <v>1.572329535984514</v>
      </c>
      <c r="K15" s="19">
        <v>1.427095695375878</v>
      </c>
      <c r="L15" s="19">
        <v>1.514841401989162</v>
      </c>
      <c r="M15" s="19">
        <v>1.586009287281968</v>
      </c>
      <c r="N15" s="19">
        <v>1.551938962745002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996074.07</v>
      </c>
      <c r="C17" s="24">
        <f aca="true" t="shared" si="2" ref="C17:N17">C18+C19+C20+C21+C22+C23+C24+C25</f>
        <v>769267.64</v>
      </c>
      <c r="D17" s="24">
        <f t="shared" si="2"/>
        <v>654099.16</v>
      </c>
      <c r="E17" s="24">
        <f t="shared" si="2"/>
        <v>183325.07000000004</v>
      </c>
      <c r="F17" s="24">
        <f t="shared" si="2"/>
        <v>701744.4300000002</v>
      </c>
      <c r="G17" s="24">
        <f t="shared" si="2"/>
        <v>947180.28</v>
      </c>
      <c r="H17" s="24">
        <f t="shared" si="2"/>
        <v>196663.13999999998</v>
      </c>
      <c r="I17" s="24">
        <f t="shared" si="2"/>
        <v>755245.9600000001</v>
      </c>
      <c r="J17" s="24">
        <f t="shared" si="2"/>
        <v>710772</v>
      </c>
      <c r="K17" s="24">
        <f t="shared" si="2"/>
        <v>877102.88</v>
      </c>
      <c r="L17" s="24">
        <f t="shared" si="2"/>
        <v>813081.7799999999</v>
      </c>
      <c r="M17" s="24">
        <f t="shared" si="2"/>
        <v>436929.68999999994</v>
      </c>
      <c r="N17" s="24">
        <f t="shared" si="2"/>
        <v>244939.12</v>
      </c>
      <c r="O17" s="24">
        <f>O18+O19+O20+O21+O22+O23+O24+O25</f>
        <v>8286425.22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669238.97</v>
      </c>
      <c r="C18" s="30">
        <f t="shared" si="3"/>
        <v>485786.44</v>
      </c>
      <c r="D18" s="30">
        <f t="shared" si="3"/>
        <v>466341.53</v>
      </c>
      <c r="E18" s="30">
        <f t="shared" si="3"/>
        <v>166828.48</v>
      </c>
      <c r="F18" s="30">
        <f t="shared" si="3"/>
        <v>388028.39</v>
      </c>
      <c r="G18" s="30">
        <f t="shared" si="3"/>
        <v>487222.91</v>
      </c>
      <c r="H18" s="30">
        <f t="shared" si="3"/>
        <v>106084.6</v>
      </c>
      <c r="I18" s="30">
        <f t="shared" si="3"/>
        <v>394088.07</v>
      </c>
      <c r="J18" s="30">
        <f t="shared" si="3"/>
        <v>443790.4</v>
      </c>
      <c r="K18" s="30">
        <f t="shared" si="3"/>
        <v>591652.62</v>
      </c>
      <c r="L18" s="30">
        <f t="shared" si="3"/>
        <v>515099.71</v>
      </c>
      <c r="M18" s="30">
        <f t="shared" si="3"/>
        <v>263009.92</v>
      </c>
      <c r="N18" s="30">
        <f t="shared" si="3"/>
        <v>154674.22</v>
      </c>
      <c r="O18" s="30">
        <f aca="true" t="shared" si="4" ref="O18:O25">SUM(B18:N18)</f>
        <v>5131846.26</v>
      </c>
    </row>
    <row r="19" spans="1:23" ht="18.75" customHeight="1">
      <c r="A19" s="26" t="s">
        <v>35</v>
      </c>
      <c r="B19" s="30">
        <f>IF(B15&lt;&gt;0,ROUND((B15-1)*B18,2),0)</f>
        <v>297861.2</v>
      </c>
      <c r="C19" s="30">
        <f aca="true" t="shared" si="5" ref="C19:N19">IF(C15&lt;&gt;0,ROUND((C15-1)*C18,2),0)</f>
        <v>251343.56</v>
      </c>
      <c r="D19" s="30">
        <f t="shared" si="5"/>
        <v>176949.18</v>
      </c>
      <c r="E19" s="30">
        <f t="shared" si="5"/>
        <v>12306.41</v>
      </c>
      <c r="F19" s="30">
        <f t="shared" si="5"/>
        <v>314173.69</v>
      </c>
      <c r="G19" s="30">
        <f t="shared" si="5"/>
        <v>455419.03</v>
      </c>
      <c r="H19" s="30">
        <f t="shared" si="5"/>
        <v>95097.39</v>
      </c>
      <c r="I19" s="30">
        <f t="shared" si="5"/>
        <v>341194.23</v>
      </c>
      <c r="J19" s="30">
        <f t="shared" si="5"/>
        <v>253994.35</v>
      </c>
      <c r="K19" s="30">
        <f t="shared" si="5"/>
        <v>252692.29</v>
      </c>
      <c r="L19" s="30">
        <f t="shared" si="5"/>
        <v>265194.66</v>
      </c>
      <c r="M19" s="30">
        <f t="shared" si="5"/>
        <v>154126.26</v>
      </c>
      <c r="N19" s="30">
        <f t="shared" si="5"/>
        <v>85370.73</v>
      </c>
      <c r="O19" s="30">
        <f t="shared" si="4"/>
        <v>2955722.98</v>
      </c>
      <c r="W19" s="62"/>
    </row>
    <row r="20" spans="1:15" ht="18.75" customHeight="1">
      <c r="A20" s="26" t="s">
        <v>36</v>
      </c>
      <c r="B20" s="30">
        <v>33657.16</v>
      </c>
      <c r="C20" s="30">
        <v>25118.22</v>
      </c>
      <c r="D20" s="30">
        <v>13052.93</v>
      </c>
      <c r="E20" s="30">
        <v>5513.44</v>
      </c>
      <c r="F20" s="30">
        <v>14513.26</v>
      </c>
      <c r="G20" s="30">
        <v>22824.43</v>
      </c>
      <c r="H20" s="30">
        <v>4085.77</v>
      </c>
      <c r="I20" s="30">
        <v>13660.2</v>
      </c>
      <c r="J20" s="30">
        <v>21634.59</v>
      </c>
      <c r="K20" s="30">
        <v>32105.2</v>
      </c>
      <c r="L20" s="30">
        <v>30035.1</v>
      </c>
      <c r="M20" s="30">
        <v>11594.48</v>
      </c>
      <c r="N20" s="30">
        <v>6862.48</v>
      </c>
      <c r="O20" s="30">
        <f t="shared" si="4"/>
        <v>234657.26000000004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-229.17</v>
      </c>
      <c r="C23" s="30">
        <v>-225.39</v>
      </c>
      <c r="D23" s="30">
        <v>-1913</v>
      </c>
      <c r="E23" s="30">
        <v>-215.61</v>
      </c>
      <c r="F23" s="30">
        <v>-389.35</v>
      </c>
      <c r="G23" s="30">
        <v>-924.33</v>
      </c>
      <c r="H23" s="30">
        <v>-1140.3</v>
      </c>
      <c r="I23" s="30">
        <v>-228.48</v>
      </c>
      <c r="J23" s="30">
        <v>-1543.8</v>
      </c>
      <c r="K23" s="30">
        <v>0</v>
      </c>
      <c r="L23" s="30">
        <v>-379.7</v>
      </c>
      <c r="M23" s="30">
        <v>-341.75</v>
      </c>
      <c r="N23" s="30">
        <v>0</v>
      </c>
      <c r="O23" s="30">
        <f t="shared" si="4"/>
        <v>-7530.879999999999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-43530.74</v>
      </c>
      <c r="C24" s="30">
        <v>-32035.2</v>
      </c>
      <c r="D24" s="30">
        <v>-27906.07</v>
      </c>
      <c r="E24" s="30">
        <v>-7952.49</v>
      </c>
      <c r="F24" s="30">
        <v>-30457.34</v>
      </c>
      <c r="G24" s="30">
        <v>-39039.09</v>
      </c>
      <c r="H24" s="30">
        <v>-7464.32</v>
      </c>
      <c r="I24" s="30">
        <v>-30003.6</v>
      </c>
      <c r="J24" s="30">
        <v>-30307.44</v>
      </c>
      <c r="K24" s="30">
        <v>-36465.64</v>
      </c>
      <c r="L24" s="30">
        <v>-33890.43</v>
      </c>
      <c r="M24" s="30">
        <v>-18173.08</v>
      </c>
      <c r="N24" s="30">
        <v>-10485.75</v>
      </c>
      <c r="O24" s="30">
        <f t="shared" si="4"/>
        <v>-347711.19000000006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36428.93</v>
      </c>
      <c r="C25" s="30">
        <v>36632.29</v>
      </c>
      <c r="D25" s="30">
        <v>26250.73</v>
      </c>
      <c r="E25" s="30">
        <v>6844.84</v>
      </c>
      <c r="F25" s="30">
        <v>14551.92</v>
      </c>
      <c r="G25" s="30">
        <v>20353.47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303554.47000000003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-74512.71</v>
      </c>
      <c r="C27" s="30">
        <f>+C28+C30+C41+C42+C45-C46</f>
        <v>-95570.89</v>
      </c>
      <c r="D27" s="30">
        <f t="shared" si="6"/>
        <v>-56265.25</v>
      </c>
      <c r="E27" s="30">
        <f t="shared" si="6"/>
        <v>3161.879999999999</v>
      </c>
      <c r="F27" s="30">
        <f t="shared" si="6"/>
        <v>41164.280000000006</v>
      </c>
      <c r="G27" s="30">
        <f t="shared" si="6"/>
        <v>-32586.74</v>
      </c>
      <c r="H27" s="30">
        <f t="shared" si="6"/>
        <v>-45983.97</v>
      </c>
      <c r="I27" s="30">
        <f t="shared" si="6"/>
        <v>-37535.2</v>
      </c>
      <c r="J27" s="30">
        <f t="shared" si="6"/>
        <v>-77254.29999999999</v>
      </c>
      <c r="K27" s="30">
        <f t="shared" si="6"/>
        <v>-22134.61</v>
      </c>
      <c r="L27" s="30">
        <f t="shared" si="6"/>
        <v>-14447.809999999998</v>
      </c>
      <c r="M27" s="30">
        <f t="shared" si="6"/>
        <v>-45324.71</v>
      </c>
      <c r="N27" s="30">
        <f t="shared" si="6"/>
        <v>-53040.939999999995</v>
      </c>
      <c r="O27" s="30">
        <f t="shared" si="6"/>
        <v>-510330.97</v>
      </c>
    </row>
    <row r="28" spans="1:15" ht="18.75" customHeight="1">
      <c r="A28" s="26" t="s">
        <v>40</v>
      </c>
      <c r="B28" s="31">
        <f>+B29</f>
        <v>-56786.4</v>
      </c>
      <c r="C28" s="31">
        <f>+C29</f>
        <v>-52135.6</v>
      </c>
      <c r="D28" s="31">
        <f aca="true" t="shared" si="7" ref="D28:O28">+D29</f>
        <v>-43507.2</v>
      </c>
      <c r="E28" s="31">
        <f t="shared" si="7"/>
        <v>-7546</v>
      </c>
      <c r="F28" s="31">
        <f t="shared" si="7"/>
        <v>-29387.6</v>
      </c>
      <c r="G28" s="31">
        <f t="shared" si="7"/>
        <v>-47832.4</v>
      </c>
      <c r="H28" s="31">
        <f t="shared" si="7"/>
        <v>-10208</v>
      </c>
      <c r="I28" s="31">
        <f t="shared" si="7"/>
        <v>-46442</v>
      </c>
      <c r="J28" s="31">
        <f t="shared" si="7"/>
        <v>-43639.2</v>
      </c>
      <c r="K28" s="31">
        <f t="shared" si="7"/>
        <v>-37180</v>
      </c>
      <c r="L28" s="31">
        <f t="shared" si="7"/>
        <v>-32238.8</v>
      </c>
      <c r="M28" s="31">
        <f t="shared" si="7"/>
        <v>-18356.8</v>
      </c>
      <c r="N28" s="31">
        <f t="shared" si="7"/>
        <v>-15087.6</v>
      </c>
      <c r="O28" s="31">
        <f t="shared" si="7"/>
        <v>-440347.6</v>
      </c>
    </row>
    <row r="29" spans="1:26" ht="18.75" customHeight="1">
      <c r="A29" s="27" t="s">
        <v>41</v>
      </c>
      <c r="B29" s="16">
        <f>ROUND((-B9)*$G$3,2)</f>
        <v>-56786.4</v>
      </c>
      <c r="C29" s="16">
        <f aca="true" t="shared" si="8" ref="C29:N29">ROUND((-C9)*$G$3,2)</f>
        <v>-52135.6</v>
      </c>
      <c r="D29" s="16">
        <f t="shared" si="8"/>
        <v>-43507.2</v>
      </c>
      <c r="E29" s="16">
        <f t="shared" si="8"/>
        <v>-7546</v>
      </c>
      <c r="F29" s="16">
        <f t="shared" si="8"/>
        <v>-29387.6</v>
      </c>
      <c r="G29" s="16">
        <f t="shared" si="8"/>
        <v>-47832.4</v>
      </c>
      <c r="H29" s="16">
        <f t="shared" si="8"/>
        <v>-10208</v>
      </c>
      <c r="I29" s="16">
        <f t="shared" si="8"/>
        <v>-46442</v>
      </c>
      <c r="J29" s="16">
        <f t="shared" si="8"/>
        <v>-43639.2</v>
      </c>
      <c r="K29" s="16">
        <f t="shared" si="8"/>
        <v>-37180</v>
      </c>
      <c r="L29" s="16">
        <f t="shared" si="8"/>
        <v>-32238.8</v>
      </c>
      <c r="M29" s="16">
        <f t="shared" si="8"/>
        <v>-18356.8</v>
      </c>
      <c r="N29" s="16">
        <f t="shared" si="8"/>
        <v>-15087.6</v>
      </c>
      <c r="O29" s="32">
        <f aca="true" t="shared" si="9" ref="O29:O46">SUM(B29:N29)</f>
        <v>-440347.6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-17726.31</v>
      </c>
      <c r="C41" s="35">
        <v>-43435.29</v>
      </c>
      <c r="D41" s="35">
        <v>-12758.05</v>
      </c>
      <c r="E41" s="35">
        <v>10707.88</v>
      </c>
      <c r="F41" s="35">
        <v>70551.88</v>
      </c>
      <c r="G41" s="35">
        <v>15245.66</v>
      </c>
      <c r="H41" s="35">
        <v>-35775.97</v>
      </c>
      <c r="I41" s="35">
        <v>8906.8</v>
      </c>
      <c r="J41" s="35">
        <v>-33615.1</v>
      </c>
      <c r="K41" s="35">
        <v>15045.39</v>
      </c>
      <c r="L41" s="35">
        <v>17790.99</v>
      </c>
      <c r="M41" s="35">
        <v>-26967.91</v>
      </c>
      <c r="N41" s="35">
        <v>-37953.34</v>
      </c>
      <c r="O41" s="33">
        <f t="shared" si="9"/>
        <v>-69983.37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921561.36</v>
      </c>
      <c r="C44" s="36">
        <f t="shared" si="11"/>
        <v>673696.75</v>
      </c>
      <c r="D44" s="36">
        <f t="shared" si="11"/>
        <v>597833.91</v>
      </c>
      <c r="E44" s="36">
        <f t="shared" si="11"/>
        <v>186486.95000000004</v>
      </c>
      <c r="F44" s="36">
        <f t="shared" si="11"/>
        <v>742908.7100000002</v>
      </c>
      <c r="G44" s="36">
        <f t="shared" si="11"/>
        <v>914593.54</v>
      </c>
      <c r="H44" s="36">
        <f t="shared" si="11"/>
        <v>150679.16999999998</v>
      </c>
      <c r="I44" s="36">
        <f t="shared" si="11"/>
        <v>717710.7600000001</v>
      </c>
      <c r="J44" s="36">
        <f t="shared" si="11"/>
        <v>633517.7</v>
      </c>
      <c r="K44" s="36">
        <f t="shared" si="11"/>
        <v>854968.27</v>
      </c>
      <c r="L44" s="36">
        <f t="shared" si="11"/>
        <v>798633.97</v>
      </c>
      <c r="M44" s="36">
        <f t="shared" si="11"/>
        <v>391604.9799999999</v>
      </c>
      <c r="N44" s="36">
        <f t="shared" si="11"/>
        <v>191898.18</v>
      </c>
      <c r="O44" s="36">
        <f>SUM(B44:N44)</f>
        <v>7776094.25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56</v>
      </c>
      <c r="B50" s="51">
        <f aca="true" t="shared" si="12" ref="B50:O50">SUM(B51:B61)</f>
        <v>921561.36</v>
      </c>
      <c r="C50" s="51">
        <f t="shared" si="12"/>
        <v>673696.74</v>
      </c>
      <c r="D50" s="51">
        <f t="shared" si="12"/>
        <v>597833.91</v>
      </c>
      <c r="E50" s="51">
        <f t="shared" si="12"/>
        <v>186486.95</v>
      </c>
      <c r="F50" s="51">
        <f t="shared" si="12"/>
        <v>742908.72</v>
      </c>
      <c r="G50" s="51">
        <f t="shared" si="12"/>
        <v>914593.55</v>
      </c>
      <c r="H50" s="51">
        <f t="shared" si="12"/>
        <v>150679.17</v>
      </c>
      <c r="I50" s="51">
        <f t="shared" si="12"/>
        <v>717710.7600000001</v>
      </c>
      <c r="J50" s="51">
        <f t="shared" si="12"/>
        <v>633517.7</v>
      </c>
      <c r="K50" s="51">
        <f t="shared" si="12"/>
        <v>854968.26</v>
      </c>
      <c r="L50" s="51">
        <f t="shared" si="12"/>
        <v>798633.96</v>
      </c>
      <c r="M50" s="51">
        <f t="shared" si="12"/>
        <v>391604.97</v>
      </c>
      <c r="N50" s="51">
        <f t="shared" si="12"/>
        <v>191898.18</v>
      </c>
      <c r="O50" s="36">
        <f t="shared" si="12"/>
        <v>7776094.2299999995</v>
      </c>
      <c r="Q50"/>
    </row>
    <row r="51" spans="1:18" ht="18.75" customHeight="1">
      <c r="A51" s="26" t="s">
        <v>57</v>
      </c>
      <c r="B51" s="51">
        <v>771088.85</v>
      </c>
      <c r="C51" s="51">
        <v>495318.69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1266407.54</v>
      </c>
      <c r="P51"/>
      <c r="Q51"/>
      <c r="R51" s="43"/>
    </row>
    <row r="52" spans="1:16" ht="18.75" customHeight="1">
      <c r="A52" s="26" t="s">
        <v>58</v>
      </c>
      <c r="B52" s="51">
        <v>150472.51</v>
      </c>
      <c r="C52" s="51">
        <v>178378.05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328850.56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597833.91</v>
      </c>
      <c r="E53" s="52">
        <v>0</v>
      </c>
      <c r="F53" s="52">
        <v>0</v>
      </c>
      <c r="G53" s="52">
        <v>0</v>
      </c>
      <c r="H53" s="51">
        <v>150679.17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748513.0800000001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186486.95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186486.95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742908.72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742908.72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914593.55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914593.55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717710.7600000001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717710.7600000001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633517.7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633517.7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854968.26</v>
      </c>
      <c r="L59" s="31">
        <v>798633.96</v>
      </c>
      <c r="M59" s="52">
        <v>0</v>
      </c>
      <c r="N59" s="52">
        <v>0</v>
      </c>
      <c r="O59" s="36">
        <f t="shared" si="13"/>
        <v>1653602.22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391604.97</v>
      </c>
      <c r="N60" s="52">
        <v>0</v>
      </c>
      <c r="O60" s="36">
        <f t="shared" si="13"/>
        <v>391604.97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191898.18</v>
      </c>
      <c r="O61" s="55">
        <f t="shared" si="13"/>
        <v>191898.18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68"/>
      <c r="J64"/>
      <c r="K64"/>
      <c r="L64"/>
    </row>
    <row r="65" spans="2:12" ht="14.25">
      <c r="B65" s="69"/>
      <c r="C65" s="57"/>
      <c r="D65"/>
      <c r="E65"/>
      <c r="F65"/>
      <c r="G65" s="43"/>
      <c r="H65"/>
      <c r="I65"/>
      <c r="J65"/>
      <c r="K65"/>
      <c r="L65"/>
    </row>
    <row r="66" spans="2:12" ht="14.25">
      <c r="B66" s="70"/>
      <c r="C66" s="70"/>
      <c r="D66"/>
      <c r="E66"/>
      <c r="F66"/>
      <c r="G66"/>
      <c r="H66" s="59"/>
      <c r="I66" s="69"/>
      <c r="J66" s="60"/>
      <c r="K66"/>
      <c r="L66"/>
    </row>
    <row r="67" spans="2:12" ht="14.25">
      <c r="B67" s="70"/>
      <c r="C67" s="70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2020-10-28T23:25:48Z</dcterms:modified>
  <cp:category/>
  <cp:version/>
  <cp:contentType/>
  <cp:contentStatus/>
</cp:coreProperties>
</file>