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<sst xmlns="http://schemas.openxmlformats.org/spreadsheetml/2006/main" count="79" uniqueCount="76">
  <si>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</si>
  <si>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</si>
  <si>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</si>
  <si>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</si>
  <si>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</si>
  <si>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</si>
  <si>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</si>
  <si>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</si>
  <si>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</si>
  <si>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</si>
  <si>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</si>
  <si>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</si>
  <si>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</si>
  <si>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</si>
  <si>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</si>
  <si>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</si>
  <si>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</si>
  <si>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</si>
  <si>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</si>
  <si>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</si>
  <si>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</si>
  <si>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</si>
  <si>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</si>
  <si>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</si>
  <si>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</si>
  <si>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</si>
  <si>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</si>
  <si>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</si>
  <si>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</si>
  <si>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</si>
  <si>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</si>
  <si>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</si>
  <si>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</si>
  <si>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</si>
  <si>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</si>
  <si>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</si>
  <si>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</si>
  <si>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</si>
  <si>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</si>
  <si>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</si>
  <si>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</si>
  <si>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</si>
  <si>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</si>
  <si>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</si>
  <si>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</si>
  <si>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</si>
  <si>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</si>
  <si>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</si>
  <si>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</si>
  <si>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</si>
  <si>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</si>
  <si>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</si>
  <si>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</si>
  <si>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</si>
  <si>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</si>
  <si>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</si>
  <si>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</si>
  <si>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</si>
  <si>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</si>
  <si>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</si>
  <si>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</si>
  <si>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</si>
  <si>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</si>
  <si>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</si>
  <si>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</si>
  <si>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</si>
  <si>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</si>
  <si>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</si>
  <si>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</si>
  <si>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</si>
  <si>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</si>
  <si>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</si>
  <si>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</si>
  <si>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</si>
  <si>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</si>
  <si>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21/10/20 - VENCIMENTO 28/10/20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</si>
</sst>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300999</v>
      </c>
      <c r="C7" s="9">
        <f t="shared" si="0"/>
        <v>211440</v>
      </c>
      <c r="D7" s="9">
        <f t="shared" si="0"/>
        <v>231172</v>
      </c>
      <c r="E7" s="9">
        <f t="shared" si="0"/>
        <v>48703</v>
      </c>
      <c r="F7" s="9">
        <f t="shared" si="0"/>
        <v>168524</v>
      </c>
      <c r="G7" s="9">
        <f t="shared" si="0"/>
        <v>252696</v>
      </c>
      <c r="H7" s="9">
        <f t="shared" si="0"/>
        <v>42097</v>
      </c>
      <c r="I7" s="9">
        <f t="shared" si="0"/>
        <v>167077</v>
      </c>
      <c r="J7" s="9">
        <f t="shared" si="0"/>
        <v>193471</v>
      </c>
      <c r="K7" s="9">
        <f t="shared" si="0"/>
        <v>271562</v>
      </c>
      <c r="L7" s="9">
        <f t="shared" si="0"/>
        <v>210383</v>
      </c>
      <c r="M7" s="9">
        <f t="shared" si="0"/>
        <v>90891</v>
      </c>
      <c r="N7" s="9">
        <f t="shared" si="0"/>
        <v>59665</v>
      </c>
      <c r="O7" s="9">
        <f t="shared" si="0"/>
        <v>2248680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13154</v>
      </c>
      <c r="C8" s="11">
        <f t="shared" si="1"/>
        <v>12122</v>
      </c>
      <c r="D8" s="11">
        <f t="shared" si="1"/>
        <v>9667</v>
      </c>
      <c r="E8" s="11">
        <f t="shared" si="1"/>
        <v>1859</v>
      </c>
      <c r="F8" s="11">
        <f t="shared" si="1"/>
        <v>7122</v>
      </c>
      <c r="G8" s="11">
        <f t="shared" si="1"/>
        <v>10715</v>
      </c>
      <c r="H8" s="11">
        <f t="shared" si="1"/>
        <v>2575</v>
      </c>
      <c r="I8" s="11">
        <f t="shared" si="1"/>
        <v>10302</v>
      </c>
      <c r="J8" s="11">
        <f t="shared" si="1"/>
        <v>9776</v>
      </c>
      <c r="K8" s="11">
        <f t="shared" si="1"/>
        <v>8549</v>
      </c>
      <c r="L8" s="11">
        <f t="shared" si="1"/>
        <v>7613</v>
      </c>
      <c r="M8" s="11">
        <f t="shared" si="1"/>
        <v>4114</v>
      </c>
      <c r="N8" s="11">
        <f t="shared" si="1"/>
        <v>3528</v>
      </c>
      <c r="O8" s="11">
        <f t="shared" si="1"/>
        <v>101096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13154</v>
      </c>
      <c r="C9" s="11">
        <v>12122</v>
      </c>
      <c r="D9" s="11">
        <v>9667</v>
      </c>
      <c r="E9" s="11">
        <v>1859</v>
      </c>
      <c r="F9" s="11">
        <v>7122</v>
      </c>
      <c r="G9" s="11">
        <v>10715</v>
      </c>
      <c r="H9" s="11">
        <v>2575</v>
      </c>
      <c r="I9" s="11">
        <v>10301</v>
      </c>
      <c r="J9" s="11">
        <v>9776</v>
      </c>
      <c r="K9" s="11">
        <v>8543</v>
      </c>
      <c r="L9" s="11">
        <v>7613</v>
      </c>
      <c r="M9" s="11">
        <v>4113</v>
      </c>
      <c r="N9" s="11">
        <v>3528</v>
      </c>
      <c r="O9" s="11">
        <f>SUM(B9:N9)</f>
        <v>101088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287845</v>
      </c>
      <c r="C11" s="13">
        <v>199318</v>
      </c>
      <c r="D11" s="13">
        <v>221505</v>
      </c>
      <c r="E11" s="13">
        <v>46844</v>
      </c>
      <c r="F11" s="13">
        <v>161402</v>
      </c>
      <c r="G11" s="13">
        <v>241981</v>
      </c>
      <c r="H11" s="13">
        <v>39522</v>
      </c>
      <c r="I11" s="13">
        <v>156775</v>
      </c>
      <c r="J11" s="13">
        <v>183695</v>
      </c>
      <c r="K11" s="13">
        <v>263013</v>
      </c>
      <c r="L11" s="13">
        <v>202770</v>
      </c>
      <c r="M11" s="13">
        <v>86777</v>
      </c>
      <c r="N11" s="13">
        <v>56137</v>
      </c>
      <c r="O11" s="11">
        <f>SUM(B11:N11)</f>
        <v>2147584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1.444262333656045</v>
      </c>
      <c r="C15" s="19">
        <v>1.504977346973464</v>
      </c>
      <c r="D15" s="19">
        <v>1.362126759140164</v>
      </c>
      <c r="E15" s="19">
        <v>1.074153510378252</v>
      </c>
      <c r="F15" s="19">
        <v>1.77062110300279</v>
      </c>
      <c r="G15" s="19">
        <v>1.951427140220053</v>
      </c>
      <c r="H15" s="19">
        <v>1.821836389884423</v>
      </c>
      <c r="I15" s="19">
        <v>1.904704247666896</v>
      </c>
      <c r="J15" s="19">
        <v>1.536781234903003</v>
      </c>
      <c r="K15" s="19">
        <v>1.423824291394387</v>
      </c>
      <c r="L15" s="19">
        <v>1.486266280218385</v>
      </c>
      <c r="M15" s="19">
        <v>1.561619379341344</v>
      </c>
      <c r="N15" s="19">
        <v>1.532641862177695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1000223.05</v>
      </c>
      <c r="C17" s="24">
        <f aca="true" t="shared" si="2" ref="C17:N17">C18+C19+C20+C21+C22+C23+C24+C25</f>
        <v>765906.58</v>
      </c>
      <c r="D17" s="24">
        <f t="shared" si="2"/>
        <v>647511.11</v>
      </c>
      <c r="E17" s="24">
        <f t="shared" si="2"/>
        <v>185516.95000000004</v>
      </c>
      <c r="F17" s="24">
        <f t="shared" si="2"/>
        <v>699007.7400000001</v>
      </c>
      <c r="G17" s="24">
        <f t="shared" si="2"/>
        <v>954799.21</v>
      </c>
      <c r="H17" s="24">
        <f t="shared" si="2"/>
        <v>193588.44999999998</v>
      </c>
      <c r="I17" s="24">
        <f t="shared" si="2"/>
        <v>748194.3600000001</v>
      </c>
      <c r="J17" s="24">
        <f t="shared" si="2"/>
        <v>697455.4000000001</v>
      </c>
      <c r="K17" s="24">
        <f t="shared" si="2"/>
        <v>875468.4700000001</v>
      </c>
      <c r="L17" s="24">
        <f t="shared" si="2"/>
        <v>808289.7799999999</v>
      </c>
      <c r="M17" s="24">
        <f t="shared" si="2"/>
        <v>426092.3</v>
      </c>
      <c r="N17" s="24">
        <f t="shared" si="2"/>
        <v>241524.40999999997</v>
      </c>
      <c r="O17" s="24">
        <f>O18+O19+O20+O21+O22+O23+O24+O25</f>
        <v>8243577.81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672491.97</v>
      </c>
      <c r="C18" s="30">
        <f t="shared" si="3"/>
        <v>487897.8</v>
      </c>
      <c r="D18" s="30">
        <f t="shared" si="3"/>
        <v>467707.19</v>
      </c>
      <c r="E18" s="30">
        <f t="shared" si="3"/>
        <v>168565.95</v>
      </c>
      <c r="F18" s="30">
        <f t="shared" si="3"/>
        <v>395053.96</v>
      </c>
      <c r="G18" s="30">
        <f t="shared" si="3"/>
        <v>486970.46</v>
      </c>
      <c r="H18" s="30">
        <f t="shared" si="3"/>
        <v>108774.44</v>
      </c>
      <c r="I18" s="30">
        <f t="shared" si="3"/>
        <v>382472.67</v>
      </c>
      <c r="J18" s="30">
        <f t="shared" si="3"/>
        <v>445776.53</v>
      </c>
      <c r="K18" s="30">
        <f t="shared" si="3"/>
        <v>591842.22</v>
      </c>
      <c r="L18" s="30">
        <f t="shared" si="3"/>
        <v>521833.99</v>
      </c>
      <c r="M18" s="30">
        <f t="shared" si="3"/>
        <v>260448.16</v>
      </c>
      <c r="N18" s="30">
        <f t="shared" si="3"/>
        <v>154508.48</v>
      </c>
      <c r="O18" s="30">
        <f aca="true" t="shared" si="4" ref="O18:O25">SUM(B18:N18)</f>
        <v>5144343.82</v>
      </c>
    </row>
    <row r="19" spans="1:23" ht="18.75" customHeight="1">
      <c r="A19" s="26" t="s">
        <v>35</v>
      </c>
      <c r="B19" s="30">
        <f>IF(B15&lt;&gt;0,ROUND((B15-1)*B18,2),0)</f>
        <v>298762.85</v>
      </c>
      <c r="C19" s="30">
        <f aca="true" t="shared" si="5" ref="C19:N19">IF(C15&lt;&gt;0,ROUND((C15-1)*C18,2),0)</f>
        <v>246377.34</v>
      </c>
      <c r="D19" s="30">
        <f t="shared" si="5"/>
        <v>169369.29</v>
      </c>
      <c r="E19" s="30">
        <f t="shared" si="5"/>
        <v>12499.76</v>
      </c>
      <c r="F19" s="30">
        <f t="shared" si="5"/>
        <v>304436.92</v>
      </c>
      <c r="G19" s="30">
        <f t="shared" si="5"/>
        <v>463316.91</v>
      </c>
      <c r="H19" s="30">
        <f t="shared" si="5"/>
        <v>89394.79</v>
      </c>
      <c r="I19" s="30">
        <f t="shared" si="5"/>
        <v>346024.65</v>
      </c>
      <c r="J19" s="30">
        <f t="shared" si="5"/>
        <v>239284.48</v>
      </c>
      <c r="K19" s="30">
        <f t="shared" si="5"/>
        <v>250837.11</v>
      </c>
      <c r="L19" s="30">
        <f t="shared" si="5"/>
        <v>253750.27</v>
      </c>
      <c r="M19" s="30">
        <f t="shared" si="5"/>
        <v>146272.73</v>
      </c>
      <c r="N19" s="30">
        <f t="shared" si="5"/>
        <v>82297.68</v>
      </c>
      <c r="O19" s="30">
        <f t="shared" si="4"/>
        <v>2902624.78</v>
      </c>
      <c r="W19" s="62"/>
    </row>
    <row r="20" spans="1:15" ht="18.75" customHeight="1">
      <c r="A20" s="26" t="s">
        <v>36</v>
      </c>
      <c r="B20" s="30">
        <v>33635.17</v>
      </c>
      <c r="C20" s="30">
        <v>24625.96</v>
      </c>
      <c r="D20" s="30">
        <v>12720.56</v>
      </c>
      <c r="E20" s="30">
        <v>5770.6</v>
      </c>
      <c r="F20" s="30">
        <v>14516.51</v>
      </c>
      <c r="G20" s="30">
        <v>22736.25</v>
      </c>
      <c r="H20" s="30">
        <v>4049.78</v>
      </c>
      <c r="I20" s="30">
        <v>13409.52</v>
      </c>
      <c r="J20" s="30">
        <v>21113.17</v>
      </c>
      <c r="K20" s="30">
        <v>32136.93</v>
      </c>
      <c r="L20" s="30">
        <v>29984.21</v>
      </c>
      <c r="M20" s="30">
        <v>11176.16</v>
      </c>
      <c r="N20" s="30">
        <v>6682.56</v>
      </c>
      <c r="O20" s="30">
        <f t="shared" si="4"/>
        <v>232557.38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-375.65</v>
      </c>
      <c r="D23" s="30">
        <v>-2295.6</v>
      </c>
      <c r="E23" s="30">
        <v>-143.74</v>
      </c>
      <c r="F23" s="30">
        <v>-622.96</v>
      </c>
      <c r="G23" s="30">
        <v>-588.21</v>
      </c>
      <c r="H23" s="30">
        <v>-1303.2</v>
      </c>
      <c r="I23" s="30">
        <v>-380.8</v>
      </c>
      <c r="J23" s="30">
        <v>-2161.32</v>
      </c>
      <c r="K23" s="30">
        <v>-136.12</v>
      </c>
      <c r="L23" s="30">
        <v>-683.46</v>
      </c>
      <c r="M23" s="30">
        <v>-820.2</v>
      </c>
      <c r="N23" s="30">
        <v>-131.3</v>
      </c>
      <c r="O23" s="30">
        <f t="shared" si="4"/>
        <v>-9718.95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-43667.2</v>
      </c>
      <c r="C24" s="30">
        <v>-31898.88</v>
      </c>
      <c r="D24" s="30">
        <v>-27564.92</v>
      </c>
      <c r="E24" s="30">
        <v>-8020.46</v>
      </c>
      <c r="F24" s="30">
        <v>-30252.47</v>
      </c>
      <c r="G24" s="30">
        <v>-39313.53</v>
      </c>
      <c r="H24" s="30">
        <v>-7327.36</v>
      </c>
      <c r="I24" s="30">
        <v>-29867.22</v>
      </c>
      <c r="J24" s="30">
        <v>-29761.36</v>
      </c>
      <c r="K24" s="30">
        <v>-36330.08</v>
      </c>
      <c r="L24" s="30">
        <v>-33617.67</v>
      </c>
      <c r="M24" s="30">
        <v>-17698.41</v>
      </c>
      <c r="N24" s="30">
        <v>-10350.45</v>
      </c>
      <c r="O24" s="30">
        <f t="shared" si="4"/>
        <v>-345670.00999999995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-57877.6</v>
      </c>
      <c r="C27" s="30">
        <f>+C28+C30+C41+C42+C45-C46</f>
        <v>-53336.8</v>
      </c>
      <c r="D27" s="30">
        <f t="shared" si="6"/>
        <v>-42534.8</v>
      </c>
      <c r="E27" s="30">
        <f t="shared" si="6"/>
        <v>-8179.6</v>
      </c>
      <c r="F27" s="30">
        <f t="shared" si="6"/>
        <v>-31336.8</v>
      </c>
      <c r="G27" s="30">
        <f t="shared" si="6"/>
        <v>-47146</v>
      </c>
      <c r="H27" s="30">
        <f t="shared" si="6"/>
        <v>-11330</v>
      </c>
      <c r="I27" s="30">
        <f t="shared" si="6"/>
        <v>-45324.4</v>
      </c>
      <c r="J27" s="30">
        <f t="shared" si="6"/>
        <v>-43014.4</v>
      </c>
      <c r="K27" s="30">
        <f t="shared" si="6"/>
        <v>-37589.2</v>
      </c>
      <c r="L27" s="30">
        <f t="shared" si="6"/>
        <v>-33497.2</v>
      </c>
      <c r="M27" s="30">
        <f t="shared" si="6"/>
        <v>-18097.2</v>
      </c>
      <c r="N27" s="30">
        <f t="shared" si="6"/>
        <v>-15523.2</v>
      </c>
      <c r="O27" s="30">
        <f t="shared" si="6"/>
        <v>-444787.20000000007</v>
      </c>
    </row>
    <row r="28" spans="1:15" ht="18.75" customHeight="1">
      <c r="A28" s="26" t="s">
        <v>40</v>
      </c>
      <c r="B28" s="31">
        <f>+B29</f>
        <v>-57877.6</v>
      </c>
      <c r="C28" s="31">
        <f>+C29</f>
        <v>-53336.8</v>
      </c>
      <c r="D28" s="31">
        <f aca="true" t="shared" si="7" ref="D28:O28">+D29</f>
        <v>-42534.8</v>
      </c>
      <c r="E28" s="31">
        <f t="shared" si="7"/>
        <v>-8179.6</v>
      </c>
      <c r="F28" s="31">
        <f t="shared" si="7"/>
        <v>-31336.8</v>
      </c>
      <c r="G28" s="31">
        <f t="shared" si="7"/>
        <v>-47146</v>
      </c>
      <c r="H28" s="31">
        <f t="shared" si="7"/>
        <v>-11330</v>
      </c>
      <c r="I28" s="31">
        <f t="shared" si="7"/>
        <v>-45324.4</v>
      </c>
      <c r="J28" s="31">
        <f t="shared" si="7"/>
        <v>-43014.4</v>
      </c>
      <c r="K28" s="31">
        <f t="shared" si="7"/>
        <v>-37589.2</v>
      </c>
      <c r="L28" s="31">
        <f t="shared" si="7"/>
        <v>-33497.2</v>
      </c>
      <c r="M28" s="31">
        <f t="shared" si="7"/>
        <v>-18097.2</v>
      </c>
      <c r="N28" s="31">
        <f t="shared" si="7"/>
        <v>-15523.2</v>
      </c>
      <c r="O28" s="31">
        <f t="shared" si="7"/>
        <v>-444787.20000000007</v>
      </c>
    </row>
    <row r="29" spans="1:26" ht="18.75" customHeight="1">
      <c r="A29" s="27" t="s">
        <v>41</v>
      </c>
      <c r="B29" s="16">
        <f>ROUND((-B9)*$G$3,2)</f>
        <v>-57877.6</v>
      </c>
      <c r="C29" s="16">
        <f aca="true" t="shared" si="8" ref="C29:N29">ROUND((-C9)*$G$3,2)</f>
        <v>-53336.8</v>
      </c>
      <c r="D29" s="16">
        <f t="shared" si="8"/>
        <v>-42534.8</v>
      </c>
      <c r="E29" s="16">
        <f t="shared" si="8"/>
        <v>-8179.6</v>
      </c>
      <c r="F29" s="16">
        <f t="shared" si="8"/>
        <v>-31336.8</v>
      </c>
      <c r="G29" s="16">
        <f t="shared" si="8"/>
        <v>-47146</v>
      </c>
      <c r="H29" s="16">
        <f t="shared" si="8"/>
        <v>-11330</v>
      </c>
      <c r="I29" s="16">
        <f t="shared" si="8"/>
        <v>-45324.4</v>
      </c>
      <c r="J29" s="16">
        <f t="shared" si="8"/>
        <v>-43014.4</v>
      </c>
      <c r="K29" s="16">
        <f t="shared" si="8"/>
        <v>-37589.2</v>
      </c>
      <c r="L29" s="16">
        <f t="shared" si="8"/>
        <v>-33497.2</v>
      </c>
      <c r="M29" s="16">
        <f t="shared" si="8"/>
        <v>-18097.2</v>
      </c>
      <c r="N29" s="16">
        <f t="shared" si="8"/>
        <v>-15523.2</v>
      </c>
      <c r="O29" s="32">
        <f aca="true" t="shared" si="9" ref="O29:O46">SUM(B29:N29)</f>
        <v>-444787.20000000007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942345.4500000001</v>
      </c>
      <c r="C44" s="36">
        <f t="shared" si="11"/>
        <v>712569.7799999999</v>
      </c>
      <c r="D44" s="36">
        <f t="shared" si="11"/>
        <v>604976.3099999999</v>
      </c>
      <c r="E44" s="36">
        <f t="shared" si="11"/>
        <v>177337.35000000003</v>
      </c>
      <c r="F44" s="36">
        <f t="shared" si="11"/>
        <v>667670.9400000001</v>
      </c>
      <c r="G44" s="36">
        <f t="shared" si="11"/>
        <v>907653.21</v>
      </c>
      <c r="H44" s="36">
        <f t="shared" si="11"/>
        <v>182258.44999999998</v>
      </c>
      <c r="I44" s="36">
        <f t="shared" si="11"/>
        <v>702869.9600000001</v>
      </c>
      <c r="J44" s="36">
        <f t="shared" si="11"/>
        <v>654441.0000000001</v>
      </c>
      <c r="K44" s="36">
        <f t="shared" si="11"/>
        <v>837879.2700000001</v>
      </c>
      <c r="L44" s="36">
        <f t="shared" si="11"/>
        <v>774792.58</v>
      </c>
      <c r="M44" s="36">
        <f t="shared" si="11"/>
        <v>407995.1</v>
      </c>
      <c r="N44" s="36">
        <f t="shared" si="11"/>
        <v>226001.20999999996</v>
      </c>
      <c r="O44" s="36">
        <f>SUM(B44:N44)</f>
        <v>7798790.61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942345.45</v>
      </c>
      <c r="C50" s="51">
        <f t="shared" si="12"/>
        <v>712569.78</v>
      </c>
      <c r="D50" s="51">
        <f t="shared" si="12"/>
        <v>604976.31</v>
      </c>
      <c r="E50" s="51">
        <f t="shared" si="12"/>
        <v>177337.35</v>
      </c>
      <c r="F50" s="51">
        <f t="shared" si="12"/>
        <v>667670.94</v>
      </c>
      <c r="G50" s="51">
        <f t="shared" si="12"/>
        <v>907653.22</v>
      </c>
      <c r="H50" s="51">
        <f t="shared" si="12"/>
        <v>182258.45</v>
      </c>
      <c r="I50" s="51">
        <f t="shared" si="12"/>
        <v>702869.96</v>
      </c>
      <c r="J50" s="51">
        <f t="shared" si="12"/>
        <v>654441</v>
      </c>
      <c r="K50" s="51">
        <f t="shared" si="12"/>
        <v>837879.27</v>
      </c>
      <c r="L50" s="51">
        <f t="shared" si="12"/>
        <v>774792.59</v>
      </c>
      <c r="M50" s="51">
        <f t="shared" si="12"/>
        <v>407995.1</v>
      </c>
      <c r="N50" s="51">
        <f t="shared" si="12"/>
        <v>226001.22</v>
      </c>
      <c r="O50" s="36">
        <f t="shared" si="12"/>
        <v>7798790.64</v>
      </c>
      <c r="Q50"/>
    </row>
    <row r="51" spans="1:18" ht="18.75" customHeight="1">
      <c r="A51" s="26" t="s">
        <v>59</v>
      </c>
      <c r="B51" s="51">
        <v>788339.64</v>
      </c>
      <c r="C51" s="51">
        <v>523307.28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1311646.92</v>
      </c>
      <c r="P51"/>
      <c r="Q51"/>
      <c r="R51" s="43"/>
    </row>
    <row r="52" spans="1:16" ht="18.75" customHeight="1">
      <c r="A52" s="26" t="s">
        <v>60</v>
      </c>
      <c r="B52" s="51">
        <v>154005.81</v>
      </c>
      <c r="C52" s="51">
        <v>189262.5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343268.31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604976.31</v>
      </c>
      <c r="E53" s="52">
        <v>0</v>
      </c>
      <c r="F53" s="52">
        <v>0</v>
      </c>
      <c r="G53" s="52">
        <v>0</v>
      </c>
      <c r="H53" s="51">
        <v>182258.45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787234.76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177337.35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177337.35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667670.94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667670.94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907653.22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907653.22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702869.96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702869.96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654441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654441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837879.27</v>
      </c>
      <c r="L59" s="31">
        <v>774792.59</v>
      </c>
      <c r="M59" s="52">
        <v>0</v>
      </c>
      <c r="N59" s="52">
        <v>0</v>
      </c>
      <c r="O59" s="36">
        <f t="shared" si="13"/>
        <v>1612671.8599999999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407995.1</v>
      </c>
      <c r="N60" s="52">
        <v>0</v>
      </c>
      <c r="O60" s="36">
        <f t="shared" si="13"/>
        <v>407995.1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226001.22</v>
      </c>
      <c r="O61" s="55">
        <f t="shared" si="13"/>
        <v>226001.22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2020-10-27T17:36:14Z</dcterms:modified>
  <cp:category/>
  <cp:version/>
  <cp:contentType/>
  <cp:contentStatus/>
</cp:coreProperties>
</file>