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<sst xmlns="http://schemas.openxmlformats.org/spreadsheetml/2006/main" count="79" uniqueCount="76">
  <si>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</si>
  <si>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</si>
  <si>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</si>
  <si>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</si>
  <si>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</si>
  <si>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</si>
  <si>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</si>
  <si>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</si>
  <si>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</si>
  <si>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</si>
  <si>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</si>
  <si>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</si>
  <si>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</si>
  <si>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</si>
  <si>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</si>
  <si>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</si>
  <si>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</si>
  <si>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</si>
  <si>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</si>
  <si>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</si>
  <si>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</si>
  <si>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</si>
  <si>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</si>
  <si>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</si>
  <si>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</si>
  <si>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</si>
  <si>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</si>
  <si>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</si>
  <si>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</si>
  <si>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</si>
  <si>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</si>
  <si>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</si>
  <si>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</si>
  <si>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</si>
  <si>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</si>
  <si>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</si>
  <si>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</si>
  <si>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</si>
  <si>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</si>
  <si>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</si>
  <si>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</si>
  <si>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</si>
  <si>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</si>
  <si>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</si>
  <si>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</si>
  <si>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</si>
  <si>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</si>
  <si>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</si>
  <si>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</si>
  <si>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</si>
  <si>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</si>
  <si>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</si>
  <si>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</si>
  <si>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</si>
  <si>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</si>
  <si>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</si>
  <si>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</si>
  <si>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</si>
  <si>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</si>
  <si>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</si>
  <si>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</si>
  <si>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</si>
  <si>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</si>
  <si>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</si>
  <si>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</si>
  <si>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</si>
  <si>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</si>
  <si>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</si>
  <si>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</si>
  <si>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</si>
  <si>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</si>
  <si>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</si>
  <si>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</si>
  <si>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</si>
  <si>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</si>
  <si>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20/10/20 - VENCIMENTO 27/10/20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</si>
</sst>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290165</v>
      </c>
      <c r="C7" s="9">
        <f t="shared" si="0"/>
        <v>201329</v>
      </c>
      <c r="D7" s="9">
        <f t="shared" si="0"/>
        <v>226438</v>
      </c>
      <c r="E7" s="9">
        <f t="shared" si="0"/>
        <v>47456</v>
      </c>
      <c r="F7" s="9">
        <f t="shared" si="0"/>
        <v>169644</v>
      </c>
      <c r="G7" s="9">
        <f t="shared" si="0"/>
        <v>250641</v>
      </c>
      <c r="H7" s="9">
        <f t="shared" si="0"/>
        <v>42292</v>
      </c>
      <c r="I7" s="9">
        <f t="shared" si="0"/>
        <v>148216</v>
      </c>
      <c r="J7" s="9">
        <f t="shared" si="0"/>
        <v>187983</v>
      </c>
      <c r="K7" s="9">
        <f t="shared" si="0"/>
        <v>266344</v>
      </c>
      <c r="L7" s="9">
        <f t="shared" si="0"/>
        <v>202564</v>
      </c>
      <c r="M7" s="9">
        <f t="shared" si="0"/>
        <v>89334</v>
      </c>
      <c r="N7" s="9">
        <f t="shared" si="0"/>
        <v>58314</v>
      </c>
      <c r="O7" s="9">
        <f t="shared" si="0"/>
        <v>2180720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12900</v>
      </c>
      <c r="C8" s="11">
        <f t="shared" si="1"/>
        <v>11821</v>
      </c>
      <c r="D8" s="11">
        <f t="shared" si="1"/>
        <v>9829</v>
      </c>
      <c r="E8" s="11">
        <f t="shared" si="1"/>
        <v>1764</v>
      </c>
      <c r="F8" s="11">
        <f t="shared" si="1"/>
        <v>7217</v>
      </c>
      <c r="G8" s="11">
        <f t="shared" si="1"/>
        <v>10862</v>
      </c>
      <c r="H8" s="11">
        <f t="shared" si="1"/>
        <v>2573</v>
      </c>
      <c r="I8" s="11">
        <f t="shared" si="1"/>
        <v>8991</v>
      </c>
      <c r="J8" s="11">
        <f t="shared" si="1"/>
        <v>9538</v>
      </c>
      <c r="K8" s="11">
        <f t="shared" si="1"/>
        <v>8404</v>
      </c>
      <c r="L8" s="11">
        <f t="shared" si="1"/>
        <v>7383</v>
      </c>
      <c r="M8" s="11">
        <f t="shared" si="1"/>
        <v>4214</v>
      </c>
      <c r="N8" s="11">
        <f t="shared" si="1"/>
        <v>3399</v>
      </c>
      <c r="O8" s="11">
        <f t="shared" si="1"/>
        <v>98895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12900</v>
      </c>
      <c r="C9" s="11">
        <v>11821</v>
      </c>
      <c r="D9" s="11">
        <v>9829</v>
      </c>
      <c r="E9" s="11">
        <v>1764</v>
      </c>
      <c r="F9" s="11">
        <v>7217</v>
      </c>
      <c r="G9" s="11">
        <v>10862</v>
      </c>
      <c r="H9" s="11">
        <v>2573</v>
      </c>
      <c r="I9" s="11">
        <v>8991</v>
      </c>
      <c r="J9" s="11">
        <v>9538</v>
      </c>
      <c r="K9" s="11">
        <v>8401</v>
      </c>
      <c r="L9" s="11">
        <v>7383</v>
      </c>
      <c r="M9" s="11">
        <v>4212</v>
      </c>
      <c r="N9" s="11">
        <v>3399</v>
      </c>
      <c r="O9" s="11">
        <f>SUM(B9:N9)</f>
        <v>98890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2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277265</v>
      </c>
      <c r="C11" s="13">
        <v>189508</v>
      </c>
      <c r="D11" s="13">
        <v>216609</v>
      </c>
      <c r="E11" s="13">
        <v>45692</v>
      </c>
      <c r="F11" s="13">
        <v>162427</v>
      </c>
      <c r="G11" s="13">
        <v>239779</v>
      </c>
      <c r="H11" s="13">
        <v>39719</v>
      </c>
      <c r="I11" s="13">
        <v>139225</v>
      </c>
      <c r="J11" s="13">
        <v>178445</v>
      </c>
      <c r="K11" s="13">
        <v>257940</v>
      </c>
      <c r="L11" s="13">
        <v>195181</v>
      </c>
      <c r="M11" s="13">
        <v>85120</v>
      </c>
      <c r="N11" s="13">
        <v>54915</v>
      </c>
      <c r="O11" s="11">
        <f>SUM(B11:N11)</f>
        <v>2081825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1.485495756161917</v>
      </c>
      <c r="C15" s="19">
        <v>1.556468998353361</v>
      </c>
      <c r="D15" s="19">
        <v>1.363917659107233</v>
      </c>
      <c r="E15" s="19">
        <v>1.087527732466248</v>
      </c>
      <c r="F15" s="19">
        <v>1.76525350261417</v>
      </c>
      <c r="G15" s="19">
        <v>1.959581056269013</v>
      </c>
      <c r="H15" s="19">
        <v>1.797507888298321</v>
      </c>
      <c r="I15" s="19">
        <v>2.096044846394107</v>
      </c>
      <c r="J15" s="19">
        <v>1.573709441017135</v>
      </c>
      <c r="K15" s="19">
        <v>1.444728256056226</v>
      </c>
      <c r="L15" s="19">
        <v>1.532541604854673</v>
      </c>
      <c r="M15" s="19">
        <v>1.603543237012312</v>
      </c>
      <c r="N15" s="19">
        <v>1.573260753724249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992112.7200000001</v>
      </c>
      <c r="C17" s="24">
        <f aca="true" t="shared" si="2" ref="C17:N17">C18+C19+C20+C21+C22+C23+C24+C25</f>
        <v>754235.69</v>
      </c>
      <c r="D17" s="24">
        <f t="shared" si="2"/>
        <v>634948.7599999999</v>
      </c>
      <c r="E17" s="24">
        <f t="shared" si="2"/>
        <v>182911.14</v>
      </c>
      <c r="F17" s="24">
        <f t="shared" si="2"/>
        <v>701777.9200000002</v>
      </c>
      <c r="G17" s="24">
        <f t="shared" si="2"/>
        <v>950355.8999999999</v>
      </c>
      <c r="H17" s="24">
        <f t="shared" si="2"/>
        <v>191758.62999999998</v>
      </c>
      <c r="I17" s="24">
        <f t="shared" si="2"/>
        <v>731016.2000000001</v>
      </c>
      <c r="J17" s="24">
        <f t="shared" si="2"/>
        <v>694302.3600000001</v>
      </c>
      <c r="K17" s="24">
        <f t="shared" si="2"/>
        <v>871080.1799999999</v>
      </c>
      <c r="L17" s="24">
        <f t="shared" si="2"/>
        <v>802797.96</v>
      </c>
      <c r="M17" s="24">
        <f t="shared" si="2"/>
        <v>430155.6</v>
      </c>
      <c r="N17" s="24">
        <f t="shared" si="2"/>
        <v>242294.24999999997</v>
      </c>
      <c r="O17" s="24">
        <f>O18+O19+O20+O21+O22+O23+O24+O25</f>
        <v>8179747.309999999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648286.64</v>
      </c>
      <c r="C18" s="30">
        <f t="shared" si="3"/>
        <v>464566.67</v>
      </c>
      <c r="D18" s="30">
        <f t="shared" si="3"/>
        <v>458129.36</v>
      </c>
      <c r="E18" s="30">
        <f t="shared" si="3"/>
        <v>164249.96</v>
      </c>
      <c r="F18" s="30">
        <f t="shared" si="3"/>
        <v>397679.46</v>
      </c>
      <c r="G18" s="30">
        <f t="shared" si="3"/>
        <v>483010.27</v>
      </c>
      <c r="H18" s="30">
        <f t="shared" si="3"/>
        <v>109278.3</v>
      </c>
      <c r="I18" s="30">
        <f t="shared" si="3"/>
        <v>339296.07</v>
      </c>
      <c r="J18" s="30">
        <f t="shared" si="3"/>
        <v>433131.63</v>
      </c>
      <c r="K18" s="30">
        <f t="shared" si="3"/>
        <v>580470.11</v>
      </c>
      <c r="L18" s="30">
        <f t="shared" si="3"/>
        <v>502439.75</v>
      </c>
      <c r="M18" s="30">
        <f t="shared" si="3"/>
        <v>255986.58</v>
      </c>
      <c r="N18" s="30">
        <f t="shared" si="3"/>
        <v>151009.93</v>
      </c>
      <c r="O18" s="30">
        <f aca="true" t="shared" si="4" ref="O18:O25">SUM(B18:N18)</f>
        <v>4987534.729999999</v>
      </c>
    </row>
    <row r="19" spans="1:23" ht="18.75" customHeight="1">
      <c r="A19" s="26" t="s">
        <v>35</v>
      </c>
      <c r="B19" s="30">
        <f>IF(B15&lt;&gt;0,ROUND((B15-1)*B18,2),0)</f>
        <v>314740.41</v>
      </c>
      <c r="C19" s="30">
        <f aca="true" t="shared" si="5" ref="C19:N19">IF(C15&lt;&gt;0,ROUND((C15-1)*C18,2),0)</f>
        <v>258516.95</v>
      </c>
      <c r="D19" s="30">
        <f t="shared" si="5"/>
        <v>166721.36</v>
      </c>
      <c r="E19" s="30">
        <f t="shared" si="5"/>
        <v>14376.43</v>
      </c>
      <c r="F19" s="30">
        <f t="shared" si="5"/>
        <v>304325.6</v>
      </c>
      <c r="G19" s="30">
        <f t="shared" si="5"/>
        <v>463487.51</v>
      </c>
      <c r="H19" s="30">
        <f t="shared" si="5"/>
        <v>87150.31</v>
      </c>
      <c r="I19" s="30">
        <f t="shared" si="5"/>
        <v>371883.71</v>
      </c>
      <c r="J19" s="30">
        <f t="shared" si="5"/>
        <v>248491.71</v>
      </c>
      <c r="K19" s="30">
        <f t="shared" si="5"/>
        <v>258151.46</v>
      </c>
      <c r="L19" s="30">
        <f t="shared" si="5"/>
        <v>267570.07</v>
      </c>
      <c r="M19" s="30">
        <f t="shared" si="5"/>
        <v>154498.97</v>
      </c>
      <c r="N19" s="30">
        <f t="shared" si="5"/>
        <v>86568.07</v>
      </c>
      <c r="O19" s="30">
        <f t="shared" si="4"/>
        <v>2996482.56</v>
      </c>
      <c r="W19" s="62"/>
    </row>
    <row r="20" spans="1:15" ht="18.75" customHeight="1">
      <c r="A20" s="26" t="s">
        <v>36</v>
      </c>
      <c r="B20" s="30">
        <v>33760.77</v>
      </c>
      <c r="C20" s="30">
        <v>24167.5</v>
      </c>
      <c r="D20" s="30">
        <v>12433.71</v>
      </c>
      <c r="E20" s="30">
        <v>5608.01</v>
      </c>
      <c r="F20" s="30">
        <v>14762.93</v>
      </c>
      <c r="G20" s="30">
        <v>22097.95</v>
      </c>
      <c r="H20" s="30">
        <v>3973.55</v>
      </c>
      <c r="I20" s="30">
        <v>13572.81</v>
      </c>
      <c r="J20" s="30">
        <v>21397.8</v>
      </c>
      <c r="K20" s="30">
        <v>31806.68</v>
      </c>
      <c r="L20" s="30">
        <v>30066.83</v>
      </c>
      <c r="M20" s="30">
        <v>11472.64</v>
      </c>
      <c r="N20" s="30">
        <v>6682.56</v>
      </c>
      <c r="O20" s="30">
        <f t="shared" si="4"/>
        <v>231803.74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-152.78</v>
      </c>
      <c r="C23" s="30">
        <v>-601.04</v>
      </c>
      <c r="D23" s="30">
        <v>-2754.72</v>
      </c>
      <c r="E23" s="30">
        <v>-215.61</v>
      </c>
      <c r="F23" s="30">
        <v>-545.09</v>
      </c>
      <c r="G23" s="30">
        <v>-672.24</v>
      </c>
      <c r="H23" s="30">
        <v>-1384.65</v>
      </c>
      <c r="I23" s="30">
        <v>-609.28</v>
      </c>
      <c r="J23" s="30">
        <v>-2161.32</v>
      </c>
      <c r="K23" s="30">
        <v>-204.18</v>
      </c>
      <c r="L23" s="30">
        <v>-683.46</v>
      </c>
      <c r="M23" s="30">
        <v>-546.8</v>
      </c>
      <c r="N23" s="30">
        <v>-65.65</v>
      </c>
      <c r="O23" s="30">
        <f t="shared" si="4"/>
        <v>-10596.819999999998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-43598.97</v>
      </c>
      <c r="C24" s="30">
        <v>-31694.4</v>
      </c>
      <c r="D24" s="30">
        <v>-27155.54</v>
      </c>
      <c r="E24" s="30">
        <v>-7952.49</v>
      </c>
      <c r="F24" s="30">
        <v>-30320.76</v>
      </c>
      <c r="G24" s="30">
        <v>-39244.92</v>
      </c>
      <c r="H24" s="30">
        <v>-7258.88</v>
      </c>
      <c r="I24" s="30">
        <v>-29662.65</v>
      </c>
      <c r="J24" s="30">
        <v>-29761.36</v>
      </c>
      <c r="K24" s="30">
        <v>-36262.3</v>
      </c>
      <c r="L24" s="30">
        <v>-33617.67</v>
      </c>
      <c r="M24" s="30">
        <v>-17969.65</v>
      </c>
      <c r="N24" s="30">
        <v>-10418.1</v>
      </c>
      <c r="O24" s="30">
        <f t="shared" si="4"/>
        <v>-344917.69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26250.73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303554.47000000003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-56760</v>
      </c>
      <c r="C27" s="30">
        <f>+C28+C30+C41+C42+C45-C46</f>
        <v>-52012.4</v>
      </c>
      <c r="D27" s="30">
        <f t="shared" si="6"/>
        <v>-43247.6</v>
      </c>
      <c r="E27" s="30">
        <f t="shared" si="6"/>
        <v>-7761.6</v>
      </c>
      <c r="F27" s="30">
        <f t="shared" si="6"/>
        <v>-31754.8</v>
      </c>
      <c r="G27" s="30">
        <f t="shared" si="6"/>
        <v>-47792.8</v>
      </c>
      <c r="H27" s="30">
        <f t="shared" si="6"/>
        <v>118678.8</v>
      </c>
      <c r="I27" s="30">
        <f t="shared" si="6"/>
        <v>-39560.4</v>
      </c>
      <c r="J27" s="30">
        <f t="shared" si="6"/>
        <v>-41967.2</v>
      </c>
      <c r="K27" s="30">
        <f t="shared" si="6"/>
        <v>-36964.4</v>
      </c>
      <c r="L27" s="30">
        <f t="shared" si="6"/>
        <v>-32485.2</v>
      </c>
      <c r="M27" s="30">
        <f t="shared" si="6"/>
        <v>-18532.8</v>
      </c>
      <c r="N27" s="30">
        <f t="shared" si="6"/>
        <v>-14955.6</v>
      </c>
      <c r="O27" s="30">
        <f t="shared" si="6"/>
        <v>-305116.00000000006</v>
      </c>
    </row>
    <row r="28" spans="1:15" ht="18.75" customHeight="1">
      <c r="A28" s="26" t="s">
        <v>40</v>
      </c>
      <c r="B28" s="31">
        <f>+B29</f>
        <v>-56760</v>
      </c>
      <c r="C28" s="31">
        <f>+C29</f>
        <v>-52012.4</v>
      </c>
      <c r="D28" s="31">
        <f aca="true" t="shared" si="7" ref="D28:O28">+D29</f>
        <v>-43247.6</v>
      </c>
      <c r="E28" s="31">
        <f t="shared" si="7"/>
        <v>-7761.6</v>
      </c>
      <c r="F28" s="31">
        <f t="shared" si="7"/>
        <v>-31754.8</v>
      </c>
      <c r="G28" s="31">
        <f t="shared" si="7"/>
        <v>-47792.8</v>
      </c>
      <c r="H28" s="31">
        <f t="shared" si="7"/>
        <v>-11321.2</v>
      </c>
      <c r="I28" s="31">
        <f t="shared" si="7"/>
        <v>-39560.4</v>
      </c>
      <c r="J28" s="31">
        <f t="shared" si="7"/>
        <v>-41967.2</v>
      </c>
      <c r="K28" s="31">
        <f t="shared" si="7"/>
        <v>-36964.4</v>
      </c>
      <c r="L28" s="31">
        <f t="shared" si="7"/>
        <v>-32485.2</v>
      </c>
      <c r="M28" s="31">
        <f t="shared" si="7"/>
        <v>-18532.8</v>
      </c>
      <c r="N28" s="31">
        <f t="shared" si="7"/>
        <v>-14955.6</v>
      </c>
      <c r="O28" s="31">
        <f t="shared" si="7"/>
        <v>-435116.00000000006</v>
      </c>
    </row>
    <row r="29" spans="1:26" ht="18.75" customHeight="1">
      <c r="A29" s="27" t="s">
        <v>41</v>
      </c>
      <c r="B29" s="16">
        <f>ROUND((-B9)*$G$3,2)</f>
        <v>-56760</v>
      </c>
      <c r="C29" s="16">
        <f aca="true" t="shared" si="8" ref="C29:N29">ROUND((-C9)*$G$3,2)</f>
        <v>-52012.4</v>
      </c>
      <c r="D29" s="16">
        <f t="shared" si="8"/>
        <v>-43247.6</v>
      </c>
      <c r="E29" s="16">
        <f t="shared" si="8"/>
        <v>-7761.6</v>
      </c>
      <c r="F29" s="16">
        <f t="shared" si="8"/>
        <v>-31754.8</v>
      </c>
      <c r="G29" s="16">
        <f t="shared" si="8"/>
        <v>-47792.8</v>
      </c>
      <c r="H29" s="16">
        <f t="shared" si="8"/>
        <v>-11321.2</v>
      </c>
      <c r="I29" s="16">
        <f t="shared" si="8"/>
        <v>-39560.4</v>
      </c>
      <c r="J29" s="16">
        <f t="shared" si="8"/>
        <v>-41967.2</v>
      </c>
      <c r="K29" s="16">
        <f t="shared" si="8"/>
        <v>-36964.4</v>
      </c>
      <c r="L29" s="16">
        <f t="shared" si="8"/>
        <v>-32485.2</v>
      </c>
      <c r="M29" s="16">
        <f t="shared" si="8"/>
        <v>-18532.8</v>
      </c>
      <c r="N29" s="16">
        <f t="shared" si="8"/>
        <v>-14955.6</v>
      </c>
      <c r="O29" s="32">
        <f aca="true" t="shared" si="9" ref="O29:O46">SUM(B29:N29)</f>
        <v>-435116.00000000006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935352.7200000001</v>
      </c>
      <c r="C44" s="36">
        <f t="shared" si="11"/>
        <v>702223.2899999999</v>
      </c>
      <c r="D44" s="36">
        <f t="shared" si="11"/>
        <v>591701.1599999999</v>
      </c>
      <c r="E44" s="36">
        <f t="shared" si="11"/>
        <v>175149.54</v>
      </c>
      <c r="F44" s="36">
        <f t="shared" si="11"/>
        <v>670023.1200000001</v>
      </c>
      <c r="G44" s="36">
        <f t="shared" si="11"/>
        <v>902563.0999999999</v>
      </c>
      <c r="H44" s="36">
        <f t="shared" si="11"/>
        <v>310437.43</v>
      </c>
      <c r="I44" s="36">
        <f t="shared" si="11"/>
        <v>691455.8</v>
      </c>
      <c r="J44" s="36">
        <f t="shared" si="11"/>
        <v>652335.1600000001</v>
      </c>
      <c r="K44" s="36">
        <f t="shared" si="11"/>
        <v>834115.7799999999</v>
      </c>
      <c r="L44" s="36">
        <f t="shared" si="11"/>
        <v>770312.76</v>
      </c>
      <c r="M44" s="36">
        <f t="shared" si="11"/>
        <v>411622.8</v>
      </c>
      <c r="N44" s="36">
        <f t="shared" si="11"/>
        <v>227338.64999999997</v>
      </c>
      <c r="O44" s="36">
        <f>SUM(B44:N44)</f>
        <v>7874631.31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935352.73</v>
      </c>
      <c r="C50" s="51">
        <f t="shared" si="12"/>
        <v>702223.28</v>
      </c>
      <c r="D50" s="51">
        <f t="shared" si="12"/>
        <v>591701.17</v>
      </c>
      <c r="E50" s="51">
        <f t="shared" si="12"/>
        <v>175149.54</v>
      </c>
      <c r="F50" s="51">
        <f t="shared" si="12"/>
        <v>670023.13</v>
      </c>
      <c r="G50" s="51">
        <f t="shared" si="12"/>
        <v>902563.1</v>
      </c>
      <c r="H50" s="51">
        <f t="shared" si="12"/>
        <v>310437.42</v>
      </c>
      <c r="I50" s="51">
        <f t="shared" si="12"/>
        <v>691455.79</v>
      </c>
      <c r="J50" s="51">
        <f t="shared" si="12"/>
        <v>652335.16</v>
      </c>
      <c r="K50" s="51">
        <f t="shared" si="12"/>
        <v>834115.78</v>
      </c>
      <c r="L50" s="51">
        <f t="shared" si="12"/>
        <v>770312.75</v>
      </c>
      <c r="M50" s="51">
        <f t="shared" si="12"/>
        <v>411622.79</v>
      </c>
      <c r="N50" s="51">
        <f t="shared" si="12"/>
        <v>227338.65</v>
      </c>
      <c r="O50" s="36">
        <f t="shared" si="12"/>
        <v>7874631.290000001</v>
      </c>
      <c r="Q50" s="43"/>
    </row>
    <row r="51" spans="1:18" ht="18.75" customHeight="1">
      <c r="A51" s="26" t="s">
        <v>59</v>
      </c>
      <c r="B51" s="51">
        <v>782535.68</v>
      </c>
      <c r="C51" s="51">
        <v>515857.8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1298393.48</v>
      </c>
      <c r="P51"/>
      <c r="Q51"/>
      <c r="R51" s="43"/>
    </row>
    <row r="52" spans="1:16" ht="18.75" customHeight="1">
      <c r="A52" s="26" t="s">
        <v>60</v>
      </c>
      <c r="B52" s="51">
        <v>152817.05</v>
      </c>
      <c r="C52" s="51">
        <v>186365.48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339182.53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591701.17</v>
      </c>
      <c r="E53" s="52">
        <v>0</v>
      </c>
      <c r="F53" s="52">
        <v>0</v>
      </c>
      <c r="G53" s="52">
        <v>0</v>
      </c>
      <c r="H53" s="51">
        <v>310437.42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902138.5900000001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175149.54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175149.54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670023.13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670023.13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902563.1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902563.1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691455.79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691455.79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652335.16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652335.16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834115.78</v>
      </c>
      <c r="L59" s="31">
        <v>770312.75</v>
      </c>
      <c r="M59" s="52">
        <v>0</v>
      </c>
      <c r="N59" s="52">
        <v>0</v>
      </c>
      <c r="O59" s="36">
        <f t="shared" si="13"/>
        <v>1604428.53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411622.79</v>
      </c>
      <c r="N60" s="52">
        <v>0</v>
      </c>
      <c r="O60" s="36">
        <f t="shared" si="13"/>
        <v>411622.79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227338.65</v>
      </c>
      <c r="O61" s="55">
        <f t="shared" si="13"/>
        <v>227338.65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2020-10-26T15:21:43Z</dcterms:modified>
  <cp:category/>
  <cp:version/>
  <cp:contentType/>
  <cp:contentStatus/>
</cp:coreProperties>
</file>