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<sst xmlns="http://schemas.openxmlformats.org/spreadsheetml/2006/main" count="79" uniqueCount="76">
  <si>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</si>
  <si>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</si>
  <si>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</si>
  <si>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</si>
  <si>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</si>
  <si>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</si>
  <si>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</si>
  <si>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</si>
  <si>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</si>
  <si>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</si>
  <si>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</si>
  <si>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</si>
  <si>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</si>
  <si>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</si>
  <si>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</si>
  <si>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</si>
  <si>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</si>
  <si>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</si>
  <si>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</si>
  <si>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</si>
  <si>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</si>
  <si>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</si>
  <si>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</si>
  <si>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</si>
  <si>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</si>
  <si>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</si>
  <si>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</si>
  <si>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</si>
  <si>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</si>
  <si>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</si>
  <si>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</si>
  <si>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</si>
  <si>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</si>
  <si>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</si>
  <si>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</si>
  <si>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</si>
  <si>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</si>
  <si>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</si>
  <si>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</si>
  <si>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</si>
  <si>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</si>
  <si>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</si>
  <si>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</si>
  <si>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</si>
  <si>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</si>
  <si>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</si>
  <si>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</si>
  <si>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</si>
  <si>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</si>
  <si>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</si>
  <si>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</si>
  <si>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</si>
  <si>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</si>
  <si>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</si>
  <si>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</si>
  <si>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</si>
  <si>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</si>
  <si>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</si>
  <si>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</si>
  <si>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</si>
  <si>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</si>
  <si>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</si>
  <si>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</si>
  <si>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</si>
  <si>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</si>
  <si>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</si>
  <si>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</si>
  <si>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</si>
  <si>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</si>
  <si>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</si>
  <si>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</si>
  <si>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</si>
  <si>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</si>
  <si>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</si>
  <si>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</si>
  <si>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19/10/20 - VENCIMENTO 26/10/20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</si>
</sst>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280191</v>
      </c>
      <c r="C7" s="9">
        <f t="shared" si="0"/>
        <v>196676</v>
      </c>
      <c r="D7" s="9">
        <f t="shared" si="0"/>
        <v>216165</v>
      </c>
      <c r="E7" s="9">
        <f t="shared" si="0"/>
        <v>44889</v>
      </c>
      <c r="F7" s="9">
        <f t="shared" si="0"/>
        <v>163270</v>
      </c>
      <c r="G7" s="9">
        <f t="shared" si="0"/>
        <v>243769</v>
      </c>
      <c r="H7" s="9">
        <f t="shared" si="0"/>
        <v>40214</v>
      </c>
      <c r="I7" s="9">
        <f t="shared" si="0"/>
        <v>145864</v>
      </c>
      <c r="J7" s="9">
        <f t="shared" si="0"/>
        <v>180581</v>
      </c>
      <c r="K7" s="9">
        <f t="shared" si="0"/>
        <v>258203</v>
      </c>
      <c r="L7" s="9">
        <f t="shared" si="0"/>
        <v>195396</v>
      </c>
      <c r="M7" s="9">
        <f t="shared" si="0"/>
        <v>84759</v>
      </c>
      <c r="N7" s="9">
        <f t="shared" si="0"/>
        <v>56187</v>
      </c>
      <c r="O7" s="9">
        <f t="shared" si="0"/>
        <v>2106164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13584</v>
      </c>
      <c r="C8" s="11">
        <f t="shared" si="1"/>
        <v>12163</v>
      </c>
      <c r="D8" s="11">
        <f t="shared" si="1"/>
        <v>10021</v>
      </c>
      <c r="E8" s="11">
        <f t="shared" si="1"/>
        <v>1756</v>
      </c>
      <c r="F8" s="11">
        <f t="shared" si="1"/>
        <v>7420</v>
      </c>
      <c r="G8" s="11">
        <f t="shared" si="1"/>
        <v>11369</v>
      </c>
      <c r="H8" s="11">
        <f t="shared" si="1"/>
        <v>2571</v>
      </c>
      <c r="I8" s="11">
        <f t="shared" si="1"/>
        <v>9119</v>
      </c>
      <c r="J8" s="11">
        <f t="shared" si="1"/>
        <v>9987</v>
      </c>
      <c r="K8" s="11">
        <f t="shared" si="1"/>
        <v>8947</v>
      </c>
      <c r="L8" s="11">
        <f t="shared" si="1"/>
        <v>7585</v>
      </c>
      <c r="M8" s="11">
        <f t="shared" si="1"/>
        <v>3992</v>
      </c>
      <c r="N8" s="11">
        <f t="shared" si="1"/>
        <v>3535</v>
      </c>
      <c r="O8" s="11">
        <f t="shared" si="1"/>
        <v>102049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13584</v>
      </c>
      <c r="C9" s="11">
        <v>12163</v>
      </c>
      <c r="D9" s="11">
        <v>10021</v>
      </c>
      <c r="E9" s="11">
        <v>1756</v>
      </c>
      <c r="F9" s="11">
        <v>7420</v>
      </c>
      <c r="G9" s="11">
        <v>11369</v>
      </c>
      <c r="H9" s="11">
        <v>2571</v>
      </c>
      <c r="I9" s="11">
        <v>9118</v>
      </c>
      <c r="J9" s="11">
        <v>9987</v>
      </c>
      <c r="K9" s="11">
        <v>8943</v>
      </c>
      <c r="L9" s="11">
        <v>7585</v>
      </c>
      <c r="M9" s="11">
        <v>3991</v>
      </c>
      <c r="N9" s="11">
        <v>3535</v>
      </c>
      <c r="O9" s="11">
        <f>SUM(B9:N9)</f>
        <v>102043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266607</v>
      </c>
      <c r="C11" s="13">
        <v>184513</v>
      </c>
      <c r="D11" s="13">
        <v>206144</v>
      </c>
      <c r="E11" s="13">
        <v>43133</v>
      </c>
      <c r="F11" s="13">
        <v>155850</v>
      </c>
      <c r="G11" s="13">
        <v>232400</v>
      </c>
      <c r="H11" s="13">
        <v>37643</v>
      </c>
      <c r="I11" s="13">
        <v>136745</v>
      </c>
      <c r="J11" s="13">
        <v>170594</v>
      </c>
      <c r="K11" s="13">
        <v>249256</v>
      </c>
      <c r="L11" s="13">
        <v>187811</v>
      </c>
      <c r="M11" s="13">
        <v>80767</v>
      </c>
      <c r="N11" s="13">
        <v>52652</v>
      </c>
      <c r="O11" s="11">
        <f>SUM(B11:N11)</f>
        <v>2004115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1.533947002308024</v>
      </c>
      <c r="C15" s="19">
        <v>1.604926420168309</v>
      </c>
      <c r="D15" s="19">
        <v>1.416271613036308</v>
      </c>
      <c r="E15" s="19">
        <v>1.107662670468389</v>
      </c>
      <c r="F15" s="19">
        <v>1.803351543879001</v>
      </c>
      <c r="G15" s="19">
        <v>1.949164753072151</v>
      </c>
      <c r="H15" s="19">
        <v>1.80514216392172</v>
      </c>
      <c r="I15" s="19">
        <v>2.114031210391822</v>
      </c>
      <c r="J15" s="19">
        <v>1.629963161168382</v>
      </c>
      <c r="K15" s="19">
        <v>1.489274278102714</v>
      </c>
      <c r="L15" s="19">
        <v>1.585046512900841</v>
      </c>
      <c r="M15" s="19">
        <v>1.654676548228048</v>
      </c>
      <c r="N15" s="19">
        <v>1.623383547103051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989689.78</v>
      </c>
      <c r="C17" s="24">
        <f aca="true" t="shared" si="2" ref="C17:N17">C18+C19+C20+C21+C22+C23+C24+C25</f>
        <v>760065.2300000001</v>
      </c>
      <c r="D17" s="24">
        <f t="shared" si="2"/>
        <v>628941.68</v>
      </c>
      <c r="E17" s="24">
        <f t="shared" si="2"/>
        <v>176343.82</v>
      </c>
      <c r="F17" s="24">
        <f t="shared" si="2"/>
        <v>689696.3600000001</v>
      </c>
      <c r="G17" s="24">
        <f t="shared" si="2"/>
        <v>919013.25</v>
      </c>
      <c r="H17" s="24">
        <f t="shared" si="2"/>
        <v>182922.66999999998</v>
      </c>
      <c r="I17" s="24">
        <f t="shared" si="2"/>
        <v>725318.38</v>
      </c>
      <c r="J17" s="24">
        <f t="shared" si="2"/>
        <v>690828.64</v>
      </c>
      <c r="K17" s="24">
        <f t="shared" si="2"/>
        <v>870991.74</v>
      </c>
      <c r="L17" s="24">
        <f t="shared" si="2"/>
        <v>800422.0199999999</v>
      </c>
      <c r="M17" s="24">
        <f t="shared" si="2"/>
        <v>421771.24</v>
      </c>
      <c r="N17" s="24">
        <f t="shared" si="2"/>
        <v>240813.62999999995</v>
      </c>
      <c r="O17" s="24">
        <f>O18+O19+O20+O21+O22+O23+O24+O25</f>
        <v>8096818.440000001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626002.73</v>
      </c>
      <c r="C18" s="30">
        <f t="shared" si="3"/>
        <v>453829.87</v>
      </c>
      <c r="D18" s="30">
        <f t="shared" si="3"/>
        <v>437345.03</v>
      </c>
      <c r="E18" s="30">
        <f t="shared" si="3"/>
        <v>155365.32</v>
      </c>
      <c r="F18" s="30">
        <f t="shared" si="3"/>
        <v>382737.53</v>
      </c>
      <c r="G18" s="30">
        <f t="shared" si="3"/>
        <v>469767.24</v>
      </c>
      <c r="H18" s="30">
        <f t="shared" si="3"/>
        <v>103908.95</v>
      </c>
      <c r="I18" s="30">
        <f t="shared" si="3"/>
        <v>333911.87</v>
      </c>
      <c r="J18" s="30">
        <f t="shared" si="3"/>
        <v>416076.68</v>
      </c>
      <c r="K18" s="30">
        <f t="shared" si="3"/>
        <v>562727.62</v>
      </c>
      <c r="L18" s="30">
        <f t="shared" si="3"/>
        <v>484660.24</v>
      </c>
      <c r="M18" s="30">
        <f t="shared" si="3"/>
        <v>242876.91</v>
      </c>
      <c r="N18" s="30">
        <f t="shared" si="3"/>
        <v>145501.86</v>
      </c>
      <c r="O18" s="30">
        <f aca="true" t="shared" si="4" ref="O18:O25">SUM(B18:N18)</f>
        <v>4814711.8500000015</v>
      </c>
    </row>
    <row r="19" spans="1:23" ht="18.75" customHeight="1">
      <c r="A19" s="26" t="s">
        <v>35</v>
      </c>
      <c r="B19" s="30">
        <f>IF(B15&lt;&gt;0,ROUND((B15-1)*B18,2),0)</f>
        <v>334252.28</v>
      </c>
      <c r="C19" s="30">
        <f aca="true" t="shared" si="5" ref="C19:N19">IF(C15&lt;&gt;0,ROUND((C15-1)*C18,2),0)</f>
        <v>274533.68</v>
      </c>
      <c r="D19" s="30">
        <f t="shared" si="5"/>
        <v>182054.32</v>
      </c>
      <c r="E19" s="30">
        <f t="shared" si="5"/>
        <v>16727.05</v>
      </c>
      <c r="F19" s="30">
        <f t="shared" si="5"/>
        <v>307472.79</v>
      </c>
      <c r="G19" s="30">
        <f t="shared" si="5"/>
        <v>445886.51</v>
      </c>
      <c r="H19" s="30">
        <f t="shared" si="5"/>
        <v>83661.48</v>
      </c>
      <c r="I19" s="30">
        <f t="shared" si="5"/>
        <v>371988.24</v>
      </c>
      <c r="J19" s="30">
        <f t="shared" si="5"/>
        <v>262112.98</v>
      </c>
      <c r="K19" s="30">
        <f t="shared" si="5"/>
        <v>275328.15</v>
      </c>
      <c r="L19" s="30">
        <f t="shared" si="5"/>
        <v>283548.78</v>
      </c>
      <c r="M19" s="30">
        <f t="shared" si="5"/>
        <v>159005.82</v>
      </c>
      <c r="N19" s="30">
        <f t="shared" si="5"/>
        <v>90703.47</v>
      </c>
      <c r="O19" s="30">
        <f t="shared" si="4"/>
        <v>3087275.55</v>
      </c>
      <c r="W19" s="62"/>
    </row>
    <row r="20" spans="1:15" ht="18.75" customHeight="1">
      <c r="A20" s="26" t="s">
        <v>36</v>
      </c>
      <c r="B20" s="30">
        <v>34093.55</v>
      </c>
      <c r="C20" s="30">
        <v>24682.26</v>
      </c>
      <c r="D20" s="30">
        <v>11869.71</v>
      </c>
      <c r="E20" s="30">
        <v>5586.41</v>
      </c>
      <c r="F20" s="30">
        <v>14524.01</v>
      </c>
      <c r="G20" s="30">
        <v>21846.05</v>
      </c>
      <c r="H20" s="30">
        <v>4047.65</v>
      </c>
      <c r="I20" s="30">
        <v>13170.6</v>
      </c>
      <c r="J20" s="30">
        <v>21348.83</v>
      </c>
      <c r="K20" s="30">
        <v>32283.2</v>
      </c>
      <c r="L20" s="30">
        <v>29476.19</v>
      </c>
      <c r="M20" s="30">
        <v>11692.72</v>
      </c>
      <c r="N20" s="30">
        <v>6574.61</v>
      </c>
      <c r="O20" s="30">
        <f t="shared" si="4"/>
        <v>231195.79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-225.39</v>
      </c>
      <c r="D23" s="30">
        <v>-2678.2</v>
      </c>
      <c r="E23" s="30">
        <v>-431.22</v>
      </c>
      <c r="F23" s="30">
        <v>-934.44</v>
      </c>
      <c r="G23" s="30">
        <v>-2016.72</v>
      </c>
      <c r="H23" s="30">
        <v>-1710.45</v>
      </c>
      <c r="I23" s="30">
        <v>-761.6</v>
      </c>
      <c r="J23" s="30">
        <v>-2084.13</v>
      </c>
      <c r="K23" s="30">
        <v>0</v>
      </c>
      <c r="L23" s="30">
        <v>-531.58</v>
      </c>
      <c r="M23" s="30">
        <v>-751.85</v>
      </c>
      <c r="N23" s="30">
        <v>-65.65</v>
      </c>
      <c r="O23" s="30">
        <f t="shared" si="4"/>
        <v>-12191.230000000001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-43735.43</v>
      </c>
      <c r="C24" s="30">
        <v>-32035.2</v>
      </c>
      <c r="D24" s="30">
        <v>-27223.77</v>
      </c>
      <c r="E24" s="30">
        <v>-7748.58</v>
      </c>
      <c r="F24" s="30">
        <v>-29979.31</v>
      </c>
      <c r="G24" s="30">
        <v>-38147.16</v>
      </c>
      <c r="H24" s="30">
        <v>-6984.96</v>
      </c>
      <c r="I24" s="30">
        <v>-29526.27</v>
      </c>
      <c r="J24" s="30">
        <v>-29829.62</v>
      </c>
      <c r="K24" s="30">
        <v>-36465.64</v>
      </c>
      <c r="L24" s="30">
        <v>-33754.05</v>
      </c>
      <c r="M24" s="30">
        <v>-17766.22</v>
      </c>
      <c r="N24" s="30">
        <v>-10418.1</v>
      </c>
      <c r="O24" s="30">
        <f t="shared" si="4"/>
        <v>-343614.30999999994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303554.47000000003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-59769.6</v>
      </c>
      <c r="C27" s="30">
        <f>+C28+C30+C41+C42+C45-C46</f>
        <v>-53517.2</v>
      </c>
      <c r="D27" s="30">
        <f t="shared" si="6"/>
        <v>-44092.4</v>
      </c>
      <c r="E27" s="30">
        <f t="shared" si="6"/>
        <v>-7726.4</v>
      </c>
      <c r="F27" s="30">
        <f t="shared" si="6"/>
        <v>-32648</v>
      </c>
      <c r="G27" s="30">
        <f t="shared" si="6"/>
        <v>-50023.6</v>
      </c>
      <c r="H27" s="30">
        <f t="shared" si="6"/>
        <v>-11312.4</v>
      </c>
      <c r="I27" s="30">
        <f t="shared" si="6"/>
        <v>-40119.2</v>
      </c>
      <c r="J27" s="30">
        <f t="shared" si="6"/>
        <v>-43942.8</v>
      </c>
      <c r="K27" s="30">
        <f t="shared" si="6"/>
        <v>-39349.2</v>
      </c>
      <c r="L27" s="30">
        <f t="shared" si="6"/>
        <v>-33374</v>
      </c>
      <c r="M27" s="30">
        <f t="shared" si="6"/>
        <v>-17560.4</v>
      </c>
      <c r="N27" s="30">
        <f t="shared" si="6"/>
        <v>-15554</v>
      </c>
      <c r="O27" s="30">
        <f t="shared" si="6"/>
        <v>-448989.2</v>
      </c>
    </row>
    <row r="28" spans="1:15" ht="18.75" customHeight="1">
      <c r="A28" s="26" t="s">
        <v>40</v>
      </c>
      <c r="B28" s="31">
        <f>+B29</f>
        <v>-59769.6</v>
      </c>
      <c r="C28" s="31">
        <f>+C29</f>
        <v>-53517.2</v>
      </c>
      <c r="D28" s="31">
        <f aca="true" t="shared" si="7" ref="D28:O28">+D29</f>
        <v>-44092.4</v>
      </c>
      <c r="E28" s="31">
        <f t="shared" si="7"/>
        <v>-7726.4</v>
      </c>
      <c r="F28" s="31">
        <f t="shared" si="7"/>
        <v>-32648</v>
      </c>
      <c r="G28" s="31">
        <f t="shared" si="7"/>
        <v>-50023.6</v>
      </c>
      <c r="H28" s="31">
        <f t="shared" si="7"/>
        <v>-11312.4</v>
      </c>
      <c r="I28" s="31">
        <f t="shared" si="7"/>
        <v>-40119.2</v>
      </c>
      <c r="J28" s="31">
        <f t="shared" si="7"/>
        <v>-43942.8</v>
      </c>
      <c r="K28" s="31">
        <f t="shared" si="7"/>
        <v>-39349.2</v>
      </c>
      <c r="L28" s="31">
        <f t="shared" si="7"/>
        <v>-33374</v>
      </c>
      <c r="M28" s="31">
        <f t="shared" si="7"/>
        <v>-17560.4</v>
      </c>
      <c r="N28" s="31">
        <f t="shared" si="7"/>
        <v>-15554</v>
      </c>
      <c r="O28" s="31">
        <f t="shared" si="7"/>
        <v>-448989.2</v>
      </c>
    </row>
    <row r="29" spans="1:26" ht="18.75" customHeight="1">
      <c r="A29" s="27" t="s">
        <v>41</v>
      </c>
      <c r="B29" s="16">
        <f>ROUND((-B9)*$G$3,2)</f>
        <v>-59769.6</v>
      </c>
      <c r="C29" s="16">
        <f aca="true" t="shared" si="8" ref="C29:N29">ROUND((-C9)*$G$3,2)</f>
        <v>-53517.2</v>
      </c>
      <c r="D29" s="16">
        <f t="shared" si="8"/>
        <v>-44092.4</v>
      </c>
      <c r="E29" s="16">
        <f t="shared" si="8"/>
        <v>-7726.4</v>
      </c>
      <c r="F29" s="16">
        <f t="shared" si="8"/>
        <v>-32648</v>
      </c>
      <c r="G29" s="16">
        <f t="shared" si="8"/>
        <v>-50023.6</v>
      </c>
      <c r="H29" s="16">
        <f t="shared" si="8"/>
        <v>-11312.4</v>
      </c>
      <c r="I29" s="16">
        <f t="shared" si="8"/>
        <v>-40119.2</v>
      </c>
      <c r="J29" s="16">
        <f t="shared" si="8"/>
        <v>-43942.8</v>
      </c>
      <c r="K29" s="16">
        <f t="shared" si="8"/>
        <v>-39349.2</v>
      </c>
      <c r="L29" s="16">
        <f t="shared" si="8"/>
        <v>-33374</v>
      </c>
      <c r="M29" s="16">
        <f t="shared" si="8"/>
        <v>-17560.4</v>
      </c>
      <c r="N29" s="16">
        <f t="shared" si="8"/>
        <v>-15554</v>
      </c>
      <c r="O29" s="32">
        <f aca="true" t="shared" si="9" ref="O29:O46">SUM(B29:N29)</f>
        <v>-448989.2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929920.18</v>
      </c>
      <c r="C44" s="36">
        <f t="shared" si="11"/>
        <v>706548.0300000001</v>
      </c>
      <c r="D44" s="36">
        <f t="shared" si="11"/>
        <v>584849.28</v>
      </c>
      <c r="E44" s="36">
        <f t="shared" si="11"/>
        <v>168617.42</v>
      </c>
      <c r="F44" s="36">
        <f t="shared" si="11"/>
        <v>657048.3600000001</v>
      </c>
      <c r="G44" s="36">
        <f t="shared" si="11"/>
        <v>868989.65</v>
      </c>
      <c r="H44" s="36">
        <f t="shared" si="11"/>
        <v>171610.27</v>
      </c>
      <c r="I44" s="36">
        <f t="shared" si="11"/>
        <v>685199.18</v>
      </c>
      <c r="J44" s="36">
        <f t="shared" si="11"/>
        <v>646885.84</v>
      </c>
      <c r="K44" s="36">
        <f t="shared" si="11"/>
        <v>831642.54</v>
      </c>
      <c r="L44" s="36">
        <f t="shared" si="11"/>
        <v>767048.0199999999</v>
      </c>
      <c r="M44" s="36">
        <f t="shared" si="11"/>
        <v>404210.83999999997</v>
      </c>
      <c r="N44" s="36">
        <f t="shared" si="11"/>
        <v>225259.62999999995</v>
      </c>
      <c r="O44" s="36">
        <f>SUM(B44:N44)</f>
        <v>7647829.239999999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929920.18</v>
      </c>
      <c r="C50" s="51">
        <f t="shared" si="12"/>
        <v>706548.03</v>
      </c>
      <c r="D50" s="51">
        <f t="shared" si="12"/>
        <v>584849.28</v>
      </c>
      <c r="E50" s="51">
        <f t="shared" si="12"/>
        <v>168617.41</v>
      </c>
      <c r="F50" s="51">
        <f t="shared" si="12"/>
        <v>657048.36</v>
      </c>
      <c r="G50" s="51">
        <f t="shared" si="12"/>
        <v>868989.65</v>
      </c>
      <c r="H50" s="51">
        <f t="shared" si="12"/>
        <v>171610.28</v>
      </c>
      <c r="I50" s="51">
        <f t="shared" si="12"/>
        <v>685199.18</v>
      </c>
      <c r="J50" s="51">
        <f t="shared" si="12"/>
        <v>646885.84</v>
      </c>
      <c r="K50" s="51">
        <f t="shared" si="12"/>
        <v>831642.54</v>
      </c>
      <c r="L50" s="51">
        <f t="shared" si="12"/>
        <v>767048.02</v>
      </c>
      <c r="M50" s="51">
        <f t="shared" si="12"/>
        <v>404210.84</v>
      </c>
      <c r="N50" s="51">
        <f t="shared" si="12"/>
        <v>225259.62</v>
      </c>
      <c r="O50" s="36">
        <f t="shared" si="12"/>
        <v>7647829.2299999995</v>
      </c>
      <c r="Q50"/>
    </row>
    <row r="51" spans="1:18" ht="18.75" customHeight="1">
      <c r="A51" s="26" t="s">
        <v>59</v>
      </c>
      <c r="B51" s="51">
        <v>778026.67</v>
      </c>
      <c r="C51" s="51">
        <v>518971.62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1296998.29</v>
      </c>
      <c r="P51"/>
      <c r="Q51"/>
      <c r="R51" s="43"/>
    </row>
    <row r="52" spans="1:16" ht="18.75" customHeight="1">
      <c r="A52" s="26" t="s">
        <v>60</v>
      </c>
      <c r="B52" s="51">
        <v>151893.51</v>
      </c>
      <c r="C52" s="51">
        <v>187576.41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339469.92000000004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584849.28</v>
      </c>
      <c r="E53" s="52">
        <v>0</v>
      </c>
      <c r="F53" s="52">
        <v>0</v>
      </c>
      <c r="G53" s="52">
        <v>0</v>
      </c>
      <c r="H53" s="51">
        <v>171610.28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756459.56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168617.41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168617.41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657048.36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657048.36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868989.65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868989.65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685199.18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685199.18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646885.84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646885.84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831642.54</v>
      </c>
      <c r="L59" s="31">
        <v>767048.02</v>
      </c>
      <c r="M59" s="52">
        <v>0</v>
      </c>
      <c r="N59" s="52">
        <v>0</v>
      </c>
      <c r="O59" s="36">
        <f t="shared" si="13"/>
        <v>1598690.56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404210.84</v>
      </c>
      <c r="N60" s="52">
        <v>0</v>
      </c>
      <c r="O60" s="36">
        <f t="shared" si="13"/>
        <v>404210.84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225259.62</v>
      </c>
      <c r="O61" s="55">
        <f t="shared" si="13"/>
        <v>225259.62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2020-10-26T12:37:17Z</dcterms:modified>
  <cp:category/>
  <cp:version/>
  <cp:contentType/>
  <cp:contentStatus/>
</cp:coreProperties>
</file>