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<sst xmlns="http://schemas.openxmlformats.org/spreadsheetml/2006/main" count="79" uniqueCount="76">
  <si>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</si>
  <si>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</si>
  <si>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</si>
  <si>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</si>
  <si>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</si>
  <si>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</si>
  <si>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</si>
  <si>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</si>
  <si>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</si>
  <si>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</si>
  <si>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</si>
  <si>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</si>
  <si>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</si>
  <si>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</si>
  <si>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</si>
  <si>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</si>
  <si>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</si>
  <si>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</si>
  <si>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</si>
  <si>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</si>
  <si>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</si>
  <si>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</si>
  <si>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</si>
  <si>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</si>
  <si>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</si>
  <si>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</si>
  <si>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</si>
  <si>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</si>
  <si>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</si>
  <si>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</si>
  <si>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</si>
  <si>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</si>
  <si>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</si>
  <si>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</si>
  <si>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</si>
  <si>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</si>
  <si>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</si>
  <si>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</si>
  <si>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</si>
  <si>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</si>
  <si>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</si>
  <si>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</si>
  <si>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</si>
  <si>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</si>
  <si>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</si>
  <si>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</si>
  <si>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</si>
  <si>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</si>
  <si>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</si>
  <si>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</si>
  <si>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</si>
  <si>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</si>
  <si>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</si>
  <si>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</si>
  <si>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</si>
  <si>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</si>
  <si>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</si>
  <si>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</si>
  <si>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</si>
  <si>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</si>
  <si>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</si>
  <si>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</si>
  <si>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</si>
  <si>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</si>
  <si>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</si>
  <si>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</si>
  <si>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</si>
  <si>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</si>
  <si>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</si>
  <si>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</si>
  <si>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</si>
  <si>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</si>
  <si>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</si>
  <si>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</si>
  <si>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</si>
  <si>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17/10/20 - VENCIMENTO 23/10/20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</si>
</sst>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216671</v>
      </c>
      <c r="C7" s="9">
        <f t="shared" si="0"/>
        <v>142004</v>
      </c>
      <c r="D7" s="9">
        <f t="shared" si="0"/>
        <v>169774</v>
      </c>
      <c r="E7" s="9">
        <f t="shared" si="0"/>
        <v>34237</v>
      </c>
      <c r="F7" s="9">
        <f t="shared" si="0"/>
        <v>120575</v>
      </c>
      <c r="G7" s="9">
        <f t="shared" si="0"/>
        <v>172902</v>
      </c>
      <c r="H7" s="9">
        <f t="shared" si="0"/>
        <v>24607</v>
      </c>
      <c r="I7" s="9">
        <f t="shared" si="0"/>
        <v>118258</v>
      </c>
      <c r="J7" s="9">
        <f t="shared" si="0"/>
        <v>133447</v>
      </c>
      <c r="K7" s="9">
        <f t="shared" si="0"/>
        <v>189193</v>
      </c>
      <c r="L7" s="9">
        <f t="shared" si="0"/>
        <v>150193</v>
      </c>
      <c r="M7" s="9">
        <f t="shared" si="0"/>
        <v>59246</v>
      </c>
      <c r="N7" s="9">
        <f t="shared" si="0"/>
        <v>35901</v>
      </c>
      <c r="O7" s="9">
        <f t="shared" si="0"/>
        <v>1567008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12153</v>
      </c>
      <c r="C8" s="11">
        <f t="shared" si="1"/>
        <v>10708</v>
      </c>
      <c r="D8" s="11">
        <f t="shared" si="1"/>
        <v>9686</v>
      </c>
      <c r="E8" s="11">
        <f t="shared" si="1"/>
        <v>1670</v>
      </c>
      <c r="F8" s="11">
        <f t="shared" si="1"/>
        <v>6502</v>
      </c>
      <c r="G8" s="11">
        <f t="shared" si="1"/>
        <v>9868</v>
      </c>
      <c r="H8" s="11">
        <f t="shared" si="1"/>
        <v>1809</v>
      </c>
      <c r="I8" s="11">
        <f t="shared" si="1"/>
        <v>9390</v>
      </c>
      <c r="J8" s="11">
        <f t="shared" si="1"/>
        <v>8403</v>
      </c>
      <c r="K8" s="11">
        <f t="shared" si="1"/>
        <v>8363</v>
      </c>
      <c r="L8" s="11">
        <f t="shared" si="1"/>
        <v>6886</v>
      </c>
      <c r="M8" s="11">
        <f t="shared" si="1"/>
        <v>3149</v>
      </c>
      <c r="N8" s="11">
        <f t="shared" si="1"/>
        <v>2700</v>
      </c>
      <c r="O8" s="11">
        <f t="shared" si="1"/>
        <v>91287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12153</v>
      </c>
      <c r="C9" s="11">
        <v>10708</v>
      </c>
      <c r="D9" s="11">
        <v>9686</v>
      </c>
      <c r="E9" s="11">
        <v>1670</v>
      </c>
      <c r="F9" s="11">
        <v>6502</v>
      </c>
      <c r="G9" s="11">
        <v>9868</v>
      </c>
      <c r="H9" s="11">
        <v>1809</v>
      </c>
      <c r="I9" s="11">
        <v>9387</v>
      </c>
      <c r="J9" s="11">
        <v>8403</v>
      </c>
      <c r="K9" s="11">
        <v>8359</v>
      </c>
      <c r="L9" s="11">
        <v>6886</v>
      </c>
      <c r="M9" s="11">
        <v>3147</v>
      </c>
      <c r="N9" s="11">
        <v>2700</v>
      </c>
      <c r="O9" s="11">
        <f>SUM(B9:N9)</f>
        <v>91278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204518</v>
      </c>
      <c r="C11" s="13">
        <v>131296</v>
      </c>
      <c r="D11" s="13">
        <v>160088</v>
      </c>
      <c r="E11" s="13">
        <v>32567</v>
      </c>
      <c r="F11" s="13">
        <v>114073</v>
      </c>
      <c r="G11" s="13">
        <v>163034</v>
      </c>
      <c r="H11" s="13">
        <v>22798</v>
      </c>
      <c r="I11" s="13">
        <v>108868</v>
      </c>
      <c r="J11" s="13">
        <v>125044</v>
      </c>
      <c r="K11" s="13">
        <v>180830</v>
      </c>
      <c r="L11" s="13">
        <v>143307</v>
      </c>
      <c r="M11" s="13">
        <v>56097</v>
      </c>
      <c r="N11" s="13">
        <v>33201</v>
      </c>
      <c r="O11" s="11">
        <f>SUM(B11:N11)</f>
        <v>1475721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1.421937404086031</v>
      </c>
      <c r="C15" s="19">
        <v>1.457506550274864</v>
      </c>
      <c r="D15" s="19">
        <v>1.453699033834207</v>
      </c>
      <c r="E15" s="19">
        <v>1.113387605927829</v>
      </c>
      <c r="F15" s="19">
        <v>1.808599626331417</v>
      </c>
      <c r="G15" s="19">
        <v>1.516397791774019</v>
      </c>
      <c r="H15" s="19">
        <v>1.776509909864838</v>
      </c>
      <c r="I15" s="19">
        <v>1.732822515510314</v>
      </c>
      <c r="J15" s="19">
        <v>1.555214478646622</v>
      </c>
      <c r="K15" s="19">
        <v>1.453542231456988</v>
      </c>
      <c r="L15" s="19">
        <v>1.571646224919164</v>
      </c>
      <c r="M15" s="19">
        <v>1.622375613456358</v>
      </c>
      <c r="N15" s="19">
        <v>1.580768312609904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709004.55</v>
      </c>
      <c r="C17" s="24">
        <f aca="true" t="shared" si="2" ref="C17:N17">C18+C19+C20+C21+C22+C23+C24+C25</f>
        <v>503753.7999999999</v>
      </c>
      <c r="D17" s="24">
        <f t="shared" si="2"/>
        <v>506208.29000000004</v>
      </c>
      <c r="E17" s="24">
        <f t="shared" si="2"/>
        <v>135364.55000000002</v>
      </c>
      <c r="F17" s="24">
        <f t="shared" si="2"/>
        <v>506868.11999999994</v>
      </c>
      <c r="G17" s="24">
        <f t="shared" si="2"/>
        <v>500975.66000000003</v>
      </c>
      <c r="H17" s="24">
        <f t="shared" si="2"/>
        <v>106743.93</v>
      </c>
      <c r="I17" s="24">
        <f t="shared" si="2"/>
        <v>486851.50999999995</v>
      </c>
      <c r="J17" s="24">
        <f t="shared" si="2"/>
        <v>484189.1099999999</v>
      </c>
      <c r="K17" s="24">
        <f t="shared" si="2"/>
        <v>623473.52</v>
      </c>
      <c r="L17" s="24">
        <f t="shared" si="2"/>
        <v>612602.9499999998</v>
      </c>
      <c r="M17" s="24">
        <f t="shared" si="2"/>
        <v>291638.7299999999</v>
      </c>
      <c r="N17" s="24">
        <f t="shared" si="2"/>
        <v>148781.31999999998</v>
      </c>
      <c r="O17" s="24">
        <f>O18+O19+O20+O21+O22+O23+O24+O25</f>
        <v>5616456.04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484086.35</v>
      </c>
      <c r="C18" s="30">
        <f t="shared" si="3"/>
        <v>327674.23</v>
      </c>
      <c r="D18" s="30">
        <f t="shared" si="3"/>
        <v>343486.76</v>
      </c>
      <c r="E18" s="30">
        <f t="shared" si="3"/>
        <v>118497.68</v>
      </c>
      <c r="F18" s="30">
        <f t="shared" si="3"/>
        <v>282651.92</v>
      </c>
      <c r="G18" s="30">
        <f t="shared" si="3"/>
        <v>333199.44</v>
      </c>
      <c r="H18" s="30">
        <f t="shared" si="3"/>
        <v>63582.03</v>
      </c>
      <c r="I18" s="30">
        <f t="shared" si="3"/>
        <v>270716.21</v>
      </c>
      <c r="J18" s="30">
        <f t="shared" si="3"/>
        <v>307475.23</v>
      </c>
      <c r="K18" s="30">
        <f t="shared" si="3"/>
        <v>412327.22</v>
      </c>
      <c r="L18" s="30">
        <f t="shared" si="3"/>
        <v>372538.72</v>
      </c>
      <c r="M18" s="30">
        <f t="shared" si="3"/>
        <v>169769.41</v>
      </c>
      <c r="N18" s="30">
        <f t="shared" si="3"/>
        <v>92969.23</v>
      </c>
      <c r="O18" s="30">
        <f aca="true" t="shared" si="4" ref="O18:O25">SUM(B18:N18)</f>
        <v>3578974.4299999992</v>
      </c>
    </row>
    <row r="19" spans="1:23" ht="18.75" customHeight="1">
      <c r="A19" s="26" t="s">
        <v>35</v>
      </c>
      <c r="B19" s="30">
        <f>IF(B15&lt;&gt;0,ROUND((B15-1)*B18,2),0)</f>
        <v>204254.14</v>
      </c>
      <c r="C19" s="30">
        <f aca="true" t="shared" si="5" ref="C19:N19">IF(C15&lt;&gt;0,ROUND((C15-1)*C18,2),0)</f>
        <v>149913.11</v>
      </c>
      <c r="D19" s="30">
        <f t="shared" si="5"/>
        <v>155839.61</v>
      </c>
      <c r="E19" s="30">
        <f t="shared" si="5"/>
        <v>13436.17</v>
      </c>
      <c r="F19" s="30">
        <f t="shared" si="5"/>
        <v>228552.24</v>
      </c>
      <c r="G19" s="30">
        <f t="shared" si="5"/>
        <v>172063.46</v>
      </c>
      <c r="H19" s="30">
        <f t="shared" si="5"/>
        <v>49372.08</v>
      </c>
      <c r="I19" s="30">
        <f t="shared" si="5"/>
        <v>198386.93</v>
      </c>
      <c r="J19" s="30">
        <f t="shared" si="5"/>
        <v>170714.7</v>
      </c>
      <c r="K19" s="30">
        <f t="shared" si="5"/>
        <v>187007.81</v>
      </c>
      <c r="L19" s="30">
        <f t="shared" si="5"/>
        <v>212960.35</v>
      </c>
      <c r="M19" s="30">
        <f t="shared" si="5"/>
        <v>105660.34</v>
      </c>
      <c r="N19" s="30">
        <f t="shared" si="5"/>
        <v>53993.58</v>
      </c>
      <c r="O19" s="30">
        <f t="shared" si="4"/>
        <v>1902154.5200000003</v>
      </c>
      <c r="W19" s="62"/>
    </row>
    <row r="20" spans="1:15" ht="18.75" customHeight="1">
      <c r="A20" s="26" t="s">
        <v>36</v>
      </c>
      <c r="B20" s="30">
        <v>25494.2</v>
      </c>
      <c r="C20" s="30">
        <v>19321.29</v>
      </c>
      <c r="D20" s="30">
        <v>9010.34</v>
      </c>
      <c r="E20" s="30">
        <v>4742.26</v>
      </c>
      <c r="F20" s="30">
        <v>10586.97</v>
      </c>
      <c r="G20" s="30">
        <v>15725.89</v>
      </c>
      <c r="H20" s="30">
        <v>2485.23</v>
      </c>
      <c r="I20" s="30">
        <v>11468.82</v>
      </c>
      <c r="J20" s="30">
        <v>14753.68</v>
      </c>
      <c r="K20" s="30">
        <v>23486.56</v>
      </c>
      <c r="L20" s="30">
        <v>24312.82</v>
      </c>
      <c r="M20" s="30">
        <v>8009.41</v>
      </c>
      <c r="N20" s="30">
        <v>3786.82</v>
      </c>
      <c r="O20" s="30">
        <f t="shared" si="4"/>
        <v>173184.29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-1604.19</v>
      </c>
      <c r="C23" s="30">
        <v>-2103.64</v>
      </c>
      <c r="D23" s="30">
        <v>-841.72</v>
      </c>
      <c r="E23" s="30">
        <v>0</v>
      </c>
      <c r="F23" s="30">
        <v>0</v>
      </c>
      <c r="G23" s="30">
        <v>-10335.69</v>
      </c>
      <c r="H23" s="30">
        <v>-1710.45</v>
      </c>
      <c r="I23" s="30">
        <v>-456.96</v>
      </c>
      <c r="J23" s="30">
        <v>-2470.08</v>
      </c>
      <c r="K23" s="30">
        <v>-204.18</v>
      </c>
      <c r="L23" s="30">
        <v>0</v>
      </c>
      <c r="M23" s="30">
        <v>-273.4</v>
      </c>
      <c r="N23" s="30">
        <v>0</v>
      </c>
      <c r="O23" s="30">
        <f t="shared" si="4"/>
        <v>-20000.310000000005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-42302.6</v>
      </c>
      <c r="C24" s="30">
        <v>-30331.2</v>
      </c>
      <c r="D24" s="30">
        <v>-28861.29</v>
      </c>
      <c r="E24" s="30">
        <v>-8156.4</v>
      </c>
      <c r="F24" s="30">
        <v>-30798.79</v>
      </c>
      <c r="G24" s="30">
        <v>-31354.77</v>
      </c>
      <c r="H24" s="30">
        <v>-6984.96</v>
      </c>
      <c r="I24" s="30">
        <v>-29799.03</v>
      </c>
      <c r="J24" s="30">
        <v>-29488.32</v>
      </c>
      <c r="K24" s="30">
        <v>-36262.3</v>
      </c>
      <c r="L24" s="30">
        <v>-34231.38</v>
      </c>
      <c r="M24" s="30">
        <v>-18240.89</v>
      </c>
      <c r="N24" s="30">
        <v>-10485.75</v>
      </c>
      <c r="O24" s="30">
        <f t="shared" si="4"/>
        <v>-337297.68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20353.47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303554.47000000003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-53473.2</v>
      </c>
      <c r="C27" s="30">
        <f>+C28+C30+C41+C42+C45-C46</f>
        <v>-47115.2</v>
      </c>
      <c r="D27" s="30">
        <f t="shared" si="6"/>
        <v>-42618.4</v>
      </c>
      <c r="E27" s="30">
        <f t="shared" si="6"/>
        <v>-7348</v>
      </c>
      <c r="F27" s="30">
        <f t="shared" si="6"/>
        <v>-28608.8</v>
      </c>
      <c r="G27" s="30">
        <f t="shared" si="6"/>
        <v>-43419.2</v>
      </c>
      <c r="H27" s="30">
        <f t="shared" si="6"/>
        <v>-7959.6</v>
      </c>
      <c r="I27" s="30">
        <f t="shared" si="6"/>
        <v>-41302.8</v>
      </c>
      <c r="J27" s="30">
        <f t="shared" si="6"/>
        <v>-36973.2</v>
      </c>
      <c r="K27" s="30">
        <f t="shared" si="6"/>
        <v>-36779.6</v>
      </c>
      <c r="L27" s="30">
        <f t="shared" si="6"/>
        <v>-30298.4</v>
      </c>
      <c r="M27" s="30">
        <f t="shared" si="6"/>
        <v>-13846.8</v>
      </c>
      <c r="N27" s="30">
        <f t="shared" si="6"/>
        <v>-11880</v>
      </c>
      <c r="O27" s="30">
        <f t="shared" si="6"/>
        <v>-401623.2</v>
      </c>
    </row>
    <row r="28" spans="1:15" ht="18.75" customHeight="1">
      <c r="A28" s="26" t="s">
        <v>40</v>
      </c>
      <c r="B28" s="31">
        <f>+B29</f>
        <v>-53473.2</v>
      </c>
      <c r="C28" s="31">
        <f>+C29</f>
        <v>-47115.2</v>
      </c>
      <c r="D28" s="31">
        <f aca="true" t="shared" si="7" ref="D28:O28">+D29</f>
        <v>-42618.4</v>
      </c>
      <c r="E28" s="31">
        <f t="shared" si="7"/>
        <v>-7348</v>
      </c>
      <c r="F28" s="31">
        <f t="shared" si="7"/>
        <v>-28608.8</v>
      </c>
      <c r="G28" s="31">
        <f t="shared" si="7"/>
        <v>-43419.2</v>
      </c>
      <c r="H28" s="31">
        <f t="shared" si="7"/>
        <v>-7959.6</v>
      </c>
      <c r="I28" s="31">
        <f t="shared" si="7"/>
        <v>-41302.8</v>
      </c>
      <c r="J28" s="31">
        <f t="shared" si="7"/>
        <v>-36973.2</v>
      </c>
      <c r="K28" s="31">
        <f t="shared" si="7"/>
        <v>-36779.6</v>
      </c>
      <c r="L28" s="31">
        <f t="shared" si="7"/>
        <v>-30298.4</v>
      </c>
      <c r="M28" s="31">
        <f t="shared" si="7"/>
        <v>-13846.8</v>
      </c>
      <c r="N28" s="31">
        <f t="shared" si="7"/>
        <v>-11880</v>
      </c>
      <c r="O28" s="31">
        <f t="shared" si="7"/>
        <v>-401623.2</v>
      </c>
    </row>
    <row r="29" spans="1:26" ht="18.75" customHeight="1">
      <c r="A29" s="27" t="s">
        <v>41</v>
      </c>
      <c r="B29" s="16">
        <f>ROUND((-B9)*$G$3,2)</f>
        <v>-53473.2</v>
      </c>
      <c r="C29" s="16">
        <f aca="true" t="shared" si="8" ref="C29:N29">ROUND((-C9)*$G$3,2)</f>
        <v>-47115.2</v>
      </c>
      <c r="D29" s="16">
        <f t="shared" si="8"/>
        <v>-42618.4</v>
      </c>
      <c r="E29" s="16">
        <f t="shared" si="8"/>
        <v>-7348</v>
      </c>
      <c r="F29" s="16">
        <f t="shared" si="8"/>
        <v>-28608.8</v>
      </c>
      <c r="G29" s="16">
        <f t="shared" si="8"/>
        <v>-43419.2</v>
      </c>
      <c r="H29" s="16">
        <f t="shared" si="8"/>
        <v>-7959.6</v>
      </c>
      <c r="I29" s="16">
        <f t="shared" si="8"/>
        <v>-41302.8</v>
      </c>
      <c r="J29" s="16">
        <f t="shared" si="8"/>
        <v>-36973.2</v>
      </c>
      <c r="K29" s="16">
        <f t="shared" si="8"/>
        <v>-36779.6</v>
      </c>
      <c r="L29" s="16">
        <f t="shared" si="8"/>
        <v>-30298.4</v>
      </c>
      <c r="M29" s="16">
        <f t="shared" si="8"/>
        <v>-13846.8</v>
      </c>
      <c r="N29" s="16">
        <f t="shared" si="8"/>
        <v>-11880</v>
      </c>
      <c r="O29" s="32">
        <f aca="true" t="shared" si="9" ref="O29:O46">SUM(B29:N29)</f>
        <v>-401623.2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655531.3500000001</v>
      </c>
      <c r="C44" s="36">
        <f t="shared" si="11"/>
        <v>456638.59999999986</v>
      </c>
      <c r="D44" s="36">
        <f t="shared" si="11"/>
        <v>463589.89</v>
      </c>
      <c r="E44" s="36">
        <f t="shared" si="11"/>
        <v>128016.55000000002</v>
      </c>
      <c r="F44" s="36">
        <f t="shared" si="11"/>
        <v>478259.31999999995</v>
      </c>
      <c r="G44" s="36">
        <f t="shared" si="11"/>
        <v>457556.46</v>
      </c>
      <c r="H44" s="36">
        <f t="shared" si="11"/>
        <v>98784.32999999999</v>
      </c>
      <c r="I44" s="36">
        <f t="shared" si="11"/>
        <v>445548.70999999996</v>
      </c>
      <c r="J44" s="36">
        <f t="shared" si="11"/>
        <v>447215.9099999999</v>
      </c>
      <c r="K44" s="36">
        <f t="shared" si="11"/>
        <v>586693.92</v>
      </c>
      <c r="L44" s="36">
        <f t="shared" si="11"/>
        <v>582304.5499999998</v>
      </c>
      <c r="M44" s="36">
        <f t="shared" si="11"/>
        <v>277791.92999999993</v>
      </c>
      <c r="N44" s="36">
        <f t="shared" si="11"/>
        <v>136901.31999999998</v>
      </c>
      <c r="O44" s="36">
        <f>SUM(B44:N44)</f>
        <v>5214832.84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655531.35</v>
      </c>
      <c r="C50" s="51">
        <f t="shared" si="12"/>
        <v>456638.60000000003</v>
      </c>
      <c r="D50" s="51">
        <f t="shared" si="12"/>
        <v>463589.89</v>
      </c>
      <c r="E50" s="51">
        <f t="shared" si="12"/>
        <v>128016.55</v>
      </c>
      <c r="F50" s="51">
        <f t="shared" si="12"/>
        <v>478259.31</v>
      </c>
      <c r="G50" s="51">
        <f t="shared" si="12"/>
        <v>457556.46</v>
      </c>
      <c r="H50" s="51">
        <f t="shared" si="12"/>
        <v>98784.32</v>
      </c>
      <c r="I50" s="51">
        <f t="shared" si="12"/>
        <v>445548.72</v>
      </c>
      <c r="J50" s="51">
        <f t="shared" si="12"/>
        <v>447215.91</v>
      </c>
      <c r="K50" s="51">
        <f t="shared" si="12"/>
        <v>586693.92</v>
      </c>
      <c r="L50" s="51">
        <f t="shared" si="12"/>
        <v>582304.55</v>
      </c>
      <c r="M50" s="51">
        <f t="shared" si="12"/>
        <v>277791.94</v>
      </c>
      <c r="N50" s="51">
        <f t="shared" si="12"/>
        <v>136901.32</v>
      </c>
      <c r="O50" s="36">
        <f t="shared" si="12"/>
        <v>5214832.840000001</v>
      </c>
      <c r="Q50"/>
    </row>
    <row r="51" spans="1:18" ht="18.75" customHeight="1">
      <c r="A51" s="26" t="s">
        <v>59</v>
      </c>
      <c r="B51" s="51">
        <v>550283.94</v>
      </c>
      <c r="C51" s="51">
        <v>339036.83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889320.77</v>
      </c>
      <c r="P51"/>
      <c r="Q51"/>
      <c r="R51" s="43"/>
    </row>
    <row r="52" spans="1:16" ht="18.75" customHeight="1">
      <c r="A52" s="26" t="s">
        <v>60</v>
      </c>
      <c r="B52" s="51">
        <v>105247.41</v>
      </c>
      <c r="C52" s="51">
        <v>117601.77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222849.18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463589.89</v>
      </c>
      <c r="E53" s="52">
        <v>0</v>
      </c>
      <c r="F53" s="52">
        <v>0</v>
      </c>
      <c r="G53" s="52">
        <v>0</v>
      </c>
      <c r="H53" s="51">
        <v>98784.32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562374.21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128016.55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128016.55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478259.31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478259.31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457556.46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457556.46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445548.72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445548.72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447215.91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447215.91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586693.92</v>
      </c>
      <c r="L59" s="31">
        <v>582304.55</v>
      </c>
      <c r="M59" s="52">
        <v>0</v>
      </c>
      <c r="N59" s="52">
        <v>0</v>
      </c>
      <c r="O59" s="36">
        <f t="shared" si="13"/>
        <v>1168998.4700000002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277791.94</v>
      </c>
      <c r="N60" s="52">
        <v>0</v>
      </c>
      <c r="O60" s="36">
        <f t="shared" si="13"/>
        <v>277791.94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136901.32</v>
      </c>
      <c r="O61" s="55">
        <f t="shared" si="13"/>
        <v>136901.32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2020-10-23T12:51:02Z</dcterms:modified>
  <cp:category/>
  <cp:version/>
  <cp:contentType/>
  <cp:contentStatus/>
</cp:coreProperties>
</file>