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<sst xmlns="http://schemas.openxmlformats.org/spreadsheetml/2006/main" count="79" uniqueCount="76">
  <si>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</si>
  <si>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</si>
  <si>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</si>
  <si>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</si>
  <si>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</si>
  <si>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</si>
  <si>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</si>
  <si>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</si>
  <si>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</si>
  <si>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</si>
  <si>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</si>
  <si>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</si>
  <si>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</si>
  <si>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</si>
  <si>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</si>
  <si>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</si>
  <si>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</si>
  <si>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</si>
  <si>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</si>
  <si>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</si>
  <si>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</si>
  <si>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</si>
  <si>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</si>
  <si>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</si>
  <si>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</si>
  <si>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</si>
  <si>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</si>
  <si>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</si>
  <si>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</si>
  <si>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</si>
  <si>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</si>
  <si>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</si>
  <si>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</si>
  <si>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</si>
  <si>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</si>
  <si>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</si>
  <si>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</si>
  <si>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</si>
  <si>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</si>
  <si>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</si>
  <si>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</si>
  <si>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</si>
  <si>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</si>
  <si>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</si>
  <si>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</si>
  <si>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</si>
  <si>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</si>
  <si>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</si>
  <si>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</si>
  <si>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</si>
  <si>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</si>
  <si>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</si>
  <si>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</si>
  <si>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</si>
  <si>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</si>
  <si>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</si>
  <si>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</si>
  <si>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</si>
  <si>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</si>
  <si>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</si>
  <si>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</si>
  <si>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</si>
  <si>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</si>
  <si>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</si>
  <si>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</si>
  <si>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</si>
  <si>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</si>
  <si>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</si>
  <si>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</si>
  <si>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</si>
  <si>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</si>
  <si>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</si>
  <si>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</si>
  <si>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</si>
  <si>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</si>
  <si>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14/10/20 - VENCIMENTO 21/10/20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</si>
</sst>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301172</v>
      </c>
      <c r="C7" s="9">
        <f t="shared" si="0"/>
        <v>212038</v>
      </c>
      <c r="D7" s="9">
        <f t="shared" si="0"/>
        <v>232002</v>
      </c>
      <c r="E7" s="9">
        <f t="shared" si="0"/>
        <v>49991</v>
      </c>
      <c r="F7" s="9">
        <f t="shared" si="0"/>
        <v>170182</v>
      </c>
      <c r="G7" s="9">
        <f t="shared" si="0"/>
        <v>259333</v>
      </c>
      <c r="H7" s="9">
        <f t="shared" si="0"/>
        <v>41775</v>
      </c>
      <c r="I7" s="9">
        <f t="shared" si="0"/>
        <v>195418</v>
      </c>
      <c r="J7" s="9">
        <f t="shared" si="0"/>
        <v>193947</v>
      </c>
      <c r="K7" s="9">
        <f t="shared" si="0"/>
        <v>272571</v>
      </c>
      <c r="L7" s="9">
        <f t="shared" si="0"/>
        <v>207720</v>
      </c>
      <c r="M7" s="9">
        <f t="shared" si="0"/>
        <v>91225</v>
      </c>
      <c r="N7" s="9">
        <f t="shared" si="0"/>
        <v>59597</v>
      </c>
      <c r="O7" s="9">
        <f t="shared" si="0"/>
        <v>2286971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13200</v>
      </c>
      <c r="C8" s="11">
        <f t="shared" si="1"/>
        <v>12078</v>
      </c>
      <c r="D8" s="11">
        <f t="shared" si="1"/>
        <v>9903</v>
      </c>
      <c r="E8" s="11">
        <f t="shared" si="1"/>
        <v>1784</v>
      </c>
      <c r="F8" s="11">
        <f t="shared" si="1"/>
        <v>7105</v>
      </c>
      <c r="G8" s="11">
        <f t="shared" si="1"/>
        <v>11098</v>
      </c>
      <c r="H8" s="11">
        <f t="shared" si="1"/>
        <v>2469</v>
      </c>
      <c r="I8" s="11">
        <f t="shared" si="1"/>
        <v>11665</v>
      </c>
      <c r="J8" s="11">
        <f t="shared" si="1"/>
        <v>9934</v>
      </c>
      <c r="K8" s="11">
        <f t="shared" si="1"/>
        <v>8748</v>
      </c>
      <c r="L8" s="11">
        <f t="shared" si="1"/>
        <v>7530</v>
      </c>
      <c r="M8" s="11">
        <f t="shared" si="1"/>
        <v>4080</v>
      </c>
      <c r="N8" s="11">
        <f t="shared" si="1"/>
        <v>3495</v>
      </c>
      <c r="O8" s="11">
        <f t="shared" si="1"/>
        <v>103089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13200</v>
      </c>
      <c r="C9" s="11">
        <v>12078</v>
      </c>
      <c r="D9" s="11">
        <v>9903</v>
      </c>
      <c r="E9" s="11">
        <v>1784</v>
      </c>
      <c r="F9" s="11">
        <v>7105</v>
      </c>
      <c r="G9" s="11">
        <v>11098</v>
      </c>
      <c r="H9" s="11">
        <v>2469</v>
      </c>
      <c r="I9" s="11">
        <v>11663</v>
      </c>
      <c r="J9" s="11">
        <v>9934</v>
      </c>
      <c r="K9" s="11">
        <v>8743</v>
      </c>
      <c r="L9" s="11">
        <v>7530</v>
      </c>
      <c r="M9" s="11">
        <v>4079</v>
      </c>
      <c r="N9" s="11">
        <v>3495</v>
      </c>
      <c r="O9" s="11">
        <f>SUM(B9:N9)</f>
        <v>103081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5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287972</v>
      </c>
      <c r="C11" s="13">
        <v>199960</v>
      </c>
      <c r="D11" s="13">
        <v>222099</v>
      </c>
      <c r="E11" s="13">
        <v>48207</v>
      </c>
      <c r="F11" s="13">
        <v>163077</v>
      </c>
      <c r="G11" s="13">
        <v>248235</v>
      </c>
      <c r="H11" s="13">
        <v>39306</v>
      </c>
      <c r="I11" s="13">
        <v>183753</v>
      </c>
      <c r="J11" s="13">
        <v>184013</v>
      </c>
      <c r="K11" s="13">
        <v>263823</v>
      </c>
      <c r="L11" s="13">
        <v>200190</v>
      </c>
      <c r="M11" s="13">
        <v>87145</v>
      </c>
      <c r="N11" s="13">
        <v>56102</v>
      </c>
      <c r="O11" s="11">
        <f>SUM(B11:N11)</f>
        <v>2183882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1.418992059636775</v>
      </c>
      <c r="C15" s="19">
        <v>1.481121354378293</v>
      </c>
      <c r="D15" s="19">
        <v>1.308531442066518</v>
      </c>
      <c r="E15" s="19">
        <v>1.048236376386418</v>
      </c>
      <c r="F15" s="19">
        <v>1.756127055278036</v>
      </c>
      <c r="G15" s="19">
        <v>1.831783955361504</v>
      </c>
      <c r="H15" s="19">
        <v>1.677757570166588</v>
      </c>
      <c r="I15" s="19">
        <v>1.574532143005723</v>
      </c>
      <c r="J15" s="19">
        <v>1.535233324071016</v>
      </c>
      <c r="K15" s="19">
        <v>1.408225728493422</v>
      </c>
      <c r="L15" s="19">
        <v>1.470944900513537</v>
      </c>
      <c r="M15" s="19">
        <v>1.553567313121796</v>
      </c>
      <c r="N15" s="19">
        <v>1.533742248229078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983676.22</v>
      </c>
      <c r="C17" s="24">
        <f aca="true" t="shared" si="2" ref="C17:N17">C18+C19+C20+C21+C22+C23+C24+C25</f>
        <v>756617.55</v>
      </c>
      <c r="D17" s="24">
        <f t="shared" si="2"/>
        <v>622056.95</v>
      </c>
      <c r="E17" s="24">
        <f t="shared" si="2"/>
        <v>185977.12000000002</v>
      </c>
      <c r="F17" s="24">
        <f t="shared" si="2"/>
        <v>700134.17</v>
      </c>
      <c r="G17" s="24">
        <f t="shared" si="2"/>
        <v>918970.13</v>
      </c>
      <c r="H17" s="24">
        <f t="shared" si="2"/>
        <v>176015.97999999998</v>
      </c>
      <c r="I17" s="24">
        <f t="shared" si="2"/>
        <v>724436.52</v>
      </c>
      <c r="J17" s="24">
        <f t="shared" si="2"/>
        <v>698722.19</v>
      </c>
      <c r="K17" s="24">
        <f t="shared" si="2"/>
        <v>869211.2100000001</v>
      </c>
      <c r="L17" s="24">
        <f t="shared" si="2"/>
        <v>790003.5599999999</v>
      </c>
      <c r="M17" s="24">
        <f t="shared" si="2"/>
        <v>425476.1699999999</v>
      </c>
      <c r="N17" s="24">
        <f t="shared" si="2"/>
        <v>241380.12</v>
      </c>
      <c r="O17" s="24">
        <f>O18+O19+O20+O21+O22+O23+O24+O25</f>
        <v>8092677.890000001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672878.48</v>
      </c>
      <c r="C18" s="30">
        <f t="shared" si="3"/>
        <v>489277.69</v>
      </c>
      <c r="D18" s="30">
        <f t="shared" si="3"/>
        <v>469386.45</v>
      </c>
      <c r="E18" s="30">
        <f t="shared" si="3"/>
        <v>173023.85</v>
      </c>
      <c r="F18" s="30">
        <f t="shared" si="3"/>
        <v>398940.64</v>
      </c>
      <c r="G18" s="30">
        <f t="shared" si="3"/>
        <v>499760.62</v>
      </c>
      <c r="H18" s="30">
        <f t="shared" si="3"/>
        <v>107942.42</v>
      </c>
      <c r="I18" s="30">
        <f t="shared" si="3"/>
        <v>447350.89</v>
      </c>
      <c r="J18" s="30">
        <f t="shared" si="3"/>
        <v>446873.28</v>
      </c>
      <c r="K18" s="30">
        <f t="shared" si="3"/>
        <v>594041.24</v>
      </c>
      <c r="L18" s="30">
        <f t="shared" si="3"/>
        <v>515228.69</v>
      </c>
      <c r="M18" s="30">
        <f t="shared" si="3"/>
        <v>261405.24</v>
      </c>
      <c r="N18" s="30">
        <f t="shared" si="3"/>
        <v>154332.39</v>
      </c>
      <c r="O18" s="30">
        <f aca="true" t="shared" si="4" ref="O18:O25">SUM(B18:N18)</f>
        <v>5230441.880000001</v>
      </c>
    </row>
    <row r="19" spans="1:23" ht="18.75" customHeight="1">
      <c r="A19" s="26" t="s">
        <v>35</v>
      </c>
      <c r="B19" s="30">
        <f>IF(B15&lt;&gt;0,ROUND((B15-1)*B18,2),0)</f>
        <v>281930.74</v>
      </c>
      <c r="C19" s="30">
        <f aca="true" t="shared" si="5" ref="C19:N19">IF(C15&lt;&gt;0,ROUND((C15-1)*C18,2),0)</f>
        <v>235401.94</v>
      </c>
      <c r="D19" s="30">
        <f t="shared" si="5"/>
        <v>144820.48</v>
      </c>
      <c r="E19" s="30">
        <f t="shared" si="5"/>
        <v>8346.04</v>
      </c>
      <c r="F19" s="30">
        <f t="shared" si="5"/>
        <v>301649.81</v>
      </c>
      <c r="G19" s="30">
        <f t="shared" si="5"/>
        <v>415692.87</v>
      </c>
      <c r="H19" s="30">
        <f t="shared" si="5"/>
        <v>73158.79</v>
      </c>
      <c r="I19" s="30">
        <f t="shared" si="5"/>
        <v>257017.47</v>
      </c>
      <c r="J19" s="30">
        <f t="shared" si="5"/>
        <v>239181.47</v>
      </c>
      <c r="K19" s="30">
        <f t="shared" si="5"/>
        <v>242502.92</v>
      </c>
      <c r="L19" s="30">
        <f t="shared" si="5"/>
        <v>242644.32</v>
      </c>
      <c r="M19" s="30">
        <f t="shared" si="5"/>
        <v>144705.4</v>
      </c>
      <c r="N19" s="30">
        <f t="shared" si="5"/>
        <v>82373.72</v>
      </c>
      <c r="O19" s="30">
        <f t="shared" si="4"/>
        <v>2669425.9699999997</v>
      </c>
      <c r="W19" s="62"/>
    </row>
    <row r="20" spans="1:15" ht="18.75" customHeight="1">
      <c r="A20" s="26" t="s">
        <v>36</v>
      </c>
      <c r="B20" s="30">
        <v>33558.42</v>
      </c>
      <c r="C20" s="30">
        <v>24939.41</v>
      </c>
      <c r="D20" s="30">
        <v>10806.82</v>
      </c>
      <c r="E20" s="30">
        <v>5918.79</v>
      </c>
      <c r="F20" s="30">
        <v>14485.89</v>
      </c>
      <c r="G20" s="30">
        <v>21956.93</v>
      </c>
      <c r="H20" s="30">
        <v>3675.03</v>
      </c>
      <c r="I20" s="30">
        <v>13740.79</v>
      </c>
      <c r="J20" s="30">
        <v>21332.64</v>
      </c>
      <c r="K20" s="30">
        <v>32014.28</v>
      </c>
      <c r="L20" s="30">
        <v>29416.99</v>
      </c>
      <c r="M20" s="30">
        <v>11168.66</v>
      </c>
      <c r="N20" s="30">
        <v>6642.32</v>
      </c>
      <c r="O20" s="30">
        <f t="shared" si="4"/>
        <v>229656.96999999997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-305.56</v>
      </c>
      <c r="C23" s="30">
        <v>-450.78</v>
      </c>
      <c r="D23" s="30">
        <v>-2831.24</v>
      </c>
      <c r="E23" s="30">
        <v>0</v>
      </c>
      <c r="F23" s="30">
        <v>-155.74</v>
      </c>
      <c r="G23" s="30">
        <v>-1764.63</v>
      </c>
      <c r="H23" s="30">
        <v>-2117.7</v>
      </c>
      <c r="I23" s="30">
        <v>0</v>
      </c>
      <c r="J23" s="30">
        <v>-1698.18</v>
      </c>
      <c r="K23" s="30">
        <v>0</v>
      </c>
      <c r="L23" s="30">
        <v>-759.4</v>
      </c>
      <c r="M23" s="30">
        <v>-615.15</v>
      </c>
      <c r="N23" s="30">
        <v>0</v>
      </c>
      <c r="O23" s="30">
        <f t="shared" si="4"/>
        <v>-10698.38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-43462.51</v>
      </c>
      <c r="C24" s="30">
        <v>-31830.72</v>
      </c>
      <c r="D24" s="30">
        <v>-27087.31</v>
      </c>
      <c r="E24" s="30">
        <v>-8156.4</v>
      </c>
      <c r="F24" s="30">
        <v>-30662.21</v>
      </c>
      <c r="G24" s="30">
        <v>-38352.99</v>
      </c>
      <c r="H24" s="30">
        <v>-6642.56</v>
      </c>
      <c r="I24" s="30">
        <v>-30208.17</v>
      </c>
      <c r="J24" s="30">
        <v>-30170.92</v>
      </c>
      <c r="K24" s="30">
        <v>-36465.64</v>
      </c>
      <c r="L24" s="30">
        <v>-33549.48</v>
      </c>
      <c r="M24" s="30">
        <v>-17901.84</v>
      </c>
      <c r="N24" s="30">
        <v>-10485.75</v>
      </c>
      <c r="O24" s="30">
        <f t="shared" si="4"/>
        <v>-344976.5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25637.89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302941.63000000006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-58515.6</v>
      </c>
      <c r="C27" s="30">
        <f>+C28+C30+C41+C42+C45-C46</f>
        <v>-56311.2</v>
      </c>
      <c r="D27" s="30">
        <f t="shared" si="6"/>
        <v>-43573.2</v>
      </c>
      <c r="E27" s="30">
        <f t="shared" si="6"/>
        <v>-7849.6</v>
      </c>
      <c r="F27" s="30">
        <f t="shared" si="6"/>
        <v>-31262</v>
      </c>
      <c r="G27" s="30">
        <f t="shared" si="6"/>
        <v>-48831.2</v>
      </c>
      <c r="H27" s="30">
        <f t="shared" si="6"/>
        <v>-10863.6</v>
      </c>
      <c r="I27" s="30">
        <f t="shared" si="6"/>
        <v>-52742.799999999996</v>
      </c>
      <c r="J27" s="30">
        <f t="shared" si="6"/>
        <v>-43709.6</v>
      </c>
      <c r="K27" s="30">
        <f t="shared" si="6"/>
        <v>-38469.2</v>
      </c>
      <c r="L27" s="30">
        <f t="shared" si="6"/>
        <v>-33132</v>
      </c>
      <c r="M27" s="30">
        <f t="shared" si="6"/>
        <v>-17947.6</v>
      </c>
      <c r="N27" s="30">
        <f t="shared" si="6"/>
        <v>-15378</v>
      </c>
      <c r="O27" s="30">
        <f t="shared" si="6"/>
        <v>-458585.6</v>
      </c>
    </row>
    <row r="28" spans="1:15" ht="18.75" customHeight="1">
      <c r="A28" s="26" t="s">
        <v>40</v>
      </c>
      <c r="B28" s="31">
        <f>+B29</f>
        <v>-58080</v>
      </c>
      <c r="C28" s="31">
        <f>+C29</f>
        <v>-53143.2</v>
      </c>
      <c r="D28" s="31">
        <f aca="true" t="shared" si="7" ref="D28:O28">+D29</f>
        <v>-43573.2</v>
      </c>
      <c r="E28" s="31">
        <f t="shared" si="7"/>
        <v>-7849.6</v>
      </c>
      <c r="F28" s="31">
        <f t="shared" si="7"/>
        <v>-31262</v>
      </c>
      <c r="G28" s="31">
        <f t="shared" si="7"/>
        <v>-48831.2</v>
      </c>
      <c r="H28" s="31">
        <f t="shared" si="7"/>
        <v>-10863.6</v>
      </c>
      <c r="I28" s="31">
        <f t="shared" si="7"/>
        <v>-51317.2</v>
      </c>
      <c r="J28" s="31">
        <f t="shared" si="7"/>
        <v>-43709.6</v>
      </c>
      <c r="K28" s="31">
        <f t="shared" si="7"/>
        <v>-38469.2</v>
      </c>
      <c r="L28" s="31">
        <f t="shared" si="7"/>
        <v>-33132</v>
      </c>
      <c r="M28" s="31">
        <f t="shared" si="7"/>
        <v>-17947.6</v>
      </c>
      <c r="N28" s="31">
        <f t="shared" si="7"/>
        <v>-15378</v>
      </c>
      <c r="O28" s="31">
        <f t="shared" si="7"/>
        <v>-453556.39999999997</v>
      </c>
    </row>
    <row r="29" spans="1:26" ht="18.75" customHeight="1">
      <c r="A29" s="27" t="s">
        <v>41</v>
      </c>
      <c r="B29" s="16">
        <f>ROUND((-B9)*$G$3,2)</f>
        <v>-58080</v>
      </c>
      <c r="C29" s="16">
        <f aca="true" t="shared" si="8" ref="C29:N29">ROUND((-C9)*$G$3,2)</f>
        <v>-53143.2</v>
      </c>
      <c r="D29" s="16">
        <f t="shared" si="8"/>
        <v>-43573.2</v>
      </c>
      <c r="E29" s="16">
        <f t="shared" si="8"/>
        <v>-7849.6</v>
      </c>
      <c r="F29" s="16">
        <f t="shared" si="8"/>
        <v>-31262</v>
      </c>
      <c r="G29" s="16">
        <f t="shared" si="8"/>
        <v>-48831.2</v>
      </c>
      <c r="H29" s="16">
        <f t="shared" si="8"/>
        <v>-10863.6</v>
      </c>
      <c r="I29" s="16">
        <f t="shared" si="8"/>
        <v>-51317.2</v>
      </c>
      <c r="J29" s="16">
        <f t="shared" si="8"/>
        <v>-43709.6</v>
      </c>
      <c r="K29" s="16">
        <f t="shared" si="8"/>
        <v>-38469.2</v>
      </c>
      <c r="L29" s="16">
        <f t="shared" si="8"/>
        <v>-33132</v>
      </c>
      <c r="M29" s="16">
        <f t="shared" si="8"/>
        <v>-17947.6</v>
      </c>
      <c r="N29" s="16">
        <f t="shared" si="8"/>
        <v>-15378</v>
      </c>
      <c r="O29" s="32">
        <f aca="true" t="shared" si="9" ref="O29:O46">SUM(B29:N29)</f>
        <v>-453556.39999999997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-435.6</v>
      </c>
      <c r="C30" s="31">
        <f aca="true" t="shared" si="10" ref="C30:O30">SUM(C31:C39)</f>
        <v>-3168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-1425.6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-5029.200000000012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-435.6</v>
      </c>
      <c r="C32" s="33">
        <v>-3168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-1425.6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-5029.2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925160.62</v>
      </c>
      <c r="C44" s="36">
        <f t="shared" si="11"/>
        <v>700306.3500000001</v>
      </c>
      <c r="D44" s="36">
        <f t="shared" si="11"/>
        <v>578483.75</v>
      </c>
      <c r="E44" s="36">
        <f t="shared" si="11"/>
        <v>178127.52000000002</v>
      </c>
      <c r="F44" s="36">
        <f t="shared" si="11"/>
        <v>668872.17</v>
      </c>
      <c r="G44" s="36">
        <f t="shared" si="11"/>
        <v>870138.93</v>
      </c>
      <c r="H44" s="36">
        <f t="shared" si="11"/>
        <v>165152.37999999998</v>
      </c>
      <c r="I44" s="36">
        <f t="shared" si="11"/>
        <v>671693.72</v>
      </c>
      <c r="J44" s="36">
        <f t="shared" si="11"/>
        <v>655012.59</v>
      </c>
      <c r="K44" s="36">
        <f t="shared" si="11"/>
        <v>830742.0100000001</v>
      </c>
      <c r="L44" s="36">
        <f t="shared" si="11"/>
        <v>756871.5599999999</v>
      </c>
      <c r="M44" s="36">
        <f t="shared" si="11"/>
        <v>407528.56999999995</v>
      </c>
      <c r="N44" s="36">
        <f t="shared" si="11"/>
        <v>226002.12</v>
      </c>
      <c r="O44" s="36">
        <f>SUM(B44:N44)</f>
        <v>7634092.29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925160.62</v>
      </c>
      <c r="C50" s="51">
        <f t="shared" si="12"/>
        <v>700306.35</v>
      </c>
      <c r="D50" s="51">
        <f t="shared" si="12"/>
        <v>578483.74</v>
      </c>
      <c r="E50" s="51">
        <f t="shared" si="12"/>
        <v>178127.52</v>
      </c>
      <c r="F50" s="51">
        <f t="shared" si="12"/>
        <v>668872.18</v>
      </c>
      <c r="G50" s="51">
        <f t="shared" si="12"/>
        <v>870138.93</v>
      </c>
      <c r="H50" s="51">
        <f t="shared" si="12"/>
        <v>165152.39</v>
      </c>
      <c r="I50" s="51">
        <f t="shared" si="12"/>
        <v>671693.71</v>
      </c>
      <c r="J50" s="51">
        <f t="shared" si="12"/>
        <v>655012.6</v>
      </c>
      <c r="K50" s="51">
        <f t="shared" si="12"/>
        <v>830742</v>
      </c>
      <c r="L50" s="51">
        <f t="shared" si="12"/>
        <v>756871.56</v>
      </c>
      <c r="M50" s="51">
        <f t="shared" si="12"/>
        <v>407528.56</v>
      </c>
      <c r="N50" s="51">
        <f t="shared" si="12"/>
        <v>226002.12</v>
      </c>
      <c r="O50" s="36">
        <f t="shared" si="12"/>
        <v>7634092.279999999</v>
      </c>
      <c r="Q50"/>
    </row>
    <row r="51" spans="1:18" ht="18.75" customHeight="1">
      <c r="A51" s="26" t="s">
        <v>59</v>
      </c>
      <c r="B51" s="51">
        <v>774076.23</v>
      </c>
      <c r="C51" s="51">
        <v>514477.61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1288553.8399999999</v>
      </c>
      <c r="P51"/>
      <c r="Q51"/>
      <c r="R51" s="43"/>
    </row>
    <row r="52" spans="1:16" ht="18.75" customHeight="1">
      <c r="A52" s="26" t="s">
        <v>60</v>
      </c>
      <c r="B52" s="51">
        <v>151084.39</v>
      </c>
      <c r="C52" s="51">
        <v>185828.74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336913.13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578483.74</v>
      </c>
      <c r="E53" s="52">
        <v>0</v>
      </c>
      <c r="F53" s="52">
        <v>0</v>
      </c>
      <c r="G53" s="52">
        <v>0</v>
      </c>
      <c r="H53" s="51">
        <v>165152.39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743636.13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178127.52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178127.52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668872.18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668872.18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870138.93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870138.93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671693.71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671693.71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655012.6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655012.6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830742</v>
      </c>
      <c r="L59" s="31">
        <v>756871.56</v>
      </c>
      <c r="M59" s="52">
        <v>0</v>
      </c>
      <c r="N59" s="52">
        <v>0</v>
      </c>
      <c r="O59" s="36">
        <f t="shared" si="13"/>
        <v>1587613.56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407528.56</v>
      </c>
      <c r="N60" s="52">
        <v>0</v>
      </c>
      <c r="O60" s="36">
        <f t="shared" si="13"/>
        <v>407528.56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226002.12</v>
      </c>
      <c r="O61" s="55">
        <f t="shared" si="13"/>
        <v>226002.12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2020-10-20T18:08:32Z</dcterms:modified>
  <cp:category/>
  <cp:version/>
  <cp:contentType/>
  <cp:contentStatus/>
</cp:coreProperties>
</file>