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<sst xmlns="http://schemas.openxmlformats.org/spreadsheetml/2006/main" count="79" uniqueCount="76">
  <si>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</si>
  <si>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</si>
  <si>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</si>
  <si>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</si>
  <si>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</si>
  <si>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</si>
  <si>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</si>
  <si>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</si>
  <si>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</si>
  <si>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</si>
  <si>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</si>
  <si>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</si>
  <si>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</si>
  <si>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</si>
  <si>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</si>
  <si>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</si>
  <si>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</si>
  <si>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</si>
  <si>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</si>
  <si>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</si>
  <si>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</si>
  <si>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</si>
  <si>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</si>
  <si>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</si>
  <si>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</si>
  <si>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</si>
  <si>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</si>
  <si>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</si>
  <si>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</si>
  <si>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</si>
  <si>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</si>
  <si>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</si>
  <si>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</si>
  <si>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</si>
  <si>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</si>
  <si>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</si>
  <si>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</si>
  <si>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</si>
  <si>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</si>
  <si>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</si>
  <si>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</si>
  <si>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</si>
  <si>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</si>
  <si>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</si>
  <si>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</si>
  <si>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</si>
  <si>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</si>
  <si>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</si>
  <si>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</si>
  <si>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</si>
  <si>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</si>
  <si>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</si>
  <si>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</si>
  <si>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</si>
  <si>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</si>
  <si>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</si>
  <si>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</si>
  <si>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</si>
  <si>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</si>
  <si>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</si>
  <si>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</si>
  <si>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</si>
  <si>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</si>
  <si>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</si>
  <si>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</si>
  <si>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</si>
  <si>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</si>
  <si>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</si>
  <si>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</si>
  <si>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</si>
  <si>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</si>
  <si>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</si>
  <si>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</si>
  <si>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</si>
  <si>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</si>
  <si>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10/10/20 - VENCIMENTO 19/10/20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</si>
</sst>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233685</v>
      </c>
      <c r="C7" s="9">
        <f t="shared" si="0"/>
        <v>153239</v>
      </c>
      <c r="D7" s="9">
        <f t="shared" si="0"/>
        <v>183054</v>
      </c>
      <c r="E7" s="9">
        <f t="shared" si="0"/>
        <v>38655</v>
      </c>
      <c r="F7" s="9">
        <f t="shared" si="0"/>
        <v>128533</v>
      </c>
      <c r="G7" s="9">
        <f t="shared" si="0"/>
        <v>189527</v>
      </c>
      <c r="H7" s="9">
        <f t="shared" si="0"/>
        <v>21666</v>
      </c>
      <c r="I7" s="9">
        <f t="shared" si="0"/>
        <v>158082</v>
      </c>
      <c r="J7" s="9">
        <f t="shared" si="0"/>
        <v>144132</v>
      </c>
      <c r="K7" s="9">
        <f t="shared" si="0"/>
        <v>200362</v>
      </c>
      <c r="L7" s="9">
        <f t="shared" si="0"/>
        <v>164725</v>
      </c>
      <c r="M7" s="9">
        <f t="shared" si="0"/>
        <v>61548</v>
      </c>
      <c r="N7" s="9">
        <f t="shared" si="0"/>
        <v>39453</v>
      </c>
      <c r="O7" s="9">
        <f t="shared" si="0"/>
        <v>1716661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14117</v>
      </c>
      <c r="C8" s="11">
        <f t="shared" si="1"/>
        <v>12519</v>
      </c>
      <c r="D8" s="11">
        <f t="shared" si="1"/>
        <v>12016</v>
      </c>
      <c r="E8" s="11">
        <f t="shared" si="1"/>
        <v>2148</v>
      </c>
      <c r="F8" s="11">
        <f t="shared" si="1"/>
        <v>8208</v>
      </c>
      <c r="G8" s="11">
        <f t="shared" si="1"/>
        <v>12117</v>
      </c>
      <c r="H8" s="11">
        <f t="shared" si="1"/>
        <v>1856</v>
      </c>
      <c r="I8" s="11">
        <f t="shared" si="1"/>
        <v>13470</v>
      </c>
      <c r="J8" s="11">
        <f t="shared" si="1"/>
        <v>10355</v>
      </c>
      <c r="K8" s="11">
        <f t="shared" si="1"/>
        <v>9609</v>
      </c>
      <c r="L8" s="11">
        <f t="shared" si="1"/>
        <v>8709</v>
      </c>
      <c r="M8" s="11">
        <f t="shared" si="1"/>
        <v>3652</v>
      </c>
      <c r="N8" s="11">
        <f t="shared" si="1"/>
        <v>3092</v>
      </c>
      <c r="O8" s="11">
        <f t="shared" si="1"/>
        <v>111868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14117</v>
      </c>
      <c r="C9" s="11">
        <v>12519</v>
      </c>
      <c r="D9" s="11">
        <v>12016</v>
      </c>
      <c r="E9" s="11">
        <v>2148</v>
      </c>
      <c r="F9" s="11">
        <v>8208</v>
      </c>
      <c r="G9" s="11">
        <v>12117</v>
      </c>
      <c r="H9" s="11">
        <v>1856</v>
      </c>
      <c r="I9" s="11">
        <v>13470</v>
      </c>
      <c r="J9" s="11">
        <v>10355</v>
      </c>
      <c r="K9" s="11">
        <v>9600</v>
      </c>
      <c r="L9" s="11">
        <v>8709</v>
      </c>
      <c r="M9" s="11">
        <v>3646</v>
      </c>
      <c r="N9" s="11">
        <v>3092</v>
      </c>
      <c r="O9" s="11">
        <f>SUM(B9:N9)</f>
        <v>111853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9</v>
      </c>
      <c r="L10" s="13">
        <v>0</v>
      </c>
      <c r="M10" s="13">
        <v>6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219568</v>
      </c>
      <c r="C11" s="13">
        <v>140720</v>
      </c>
      <c r="D11" s="13">
        <v>171038</v>
      </c>
      <c r="E11" s="13">
        <v>36507</v>
      </c>
      <c r="F11" s="13">
        <v>120325</v>
      </c>
      <c r="G11" s="13">
        <v>177410</v>
      </c>
      <c r="H11" s="13">
        <v>19810</v>
      </c>
      <c r="I11" s="13">
        <v>144612</v>
      </c>
      <c r="J11" s="13">
        <v>133777</v>
      </c>
      <c r="K11" s="13">
        <v>190753</v>
      </c>
      <c r="L11" s="13">
        <v>156016</v>
      </c>
      <c r="M11" s="13">
        <v>57896</v>
      </c>
      <c r="N11" s="13">
        <v>36361</v>
      </c>
      <c r="O11" s="11">
        <f>SUM(B11:N11)</f>
        <v>1604793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1.511920559831901</v>
      </c>
      <c r="C15" s="19">
        <v>1.563301968294409</v>
      </c>
      <c r="D15" s="19">
        <v>1.474047521804096</v>
      </c>
      <c r="E15" s="19">
        <v>1.132933117912749</v>
      </c>
      <c r="F15" s="19">
        <v>1.857550255356655</v>
      </c>
      <c r="G15" s="19">
        <v>1.554483028387837</v>
      </c>
      <c r="H15" s="19">
        <v>1.710627137695704</v>
      </c>
      <c r="I15" s="19">
        <v>1.560957050528134</v>
      </c>
      <c r="J15" s="19">
        <v>1.637587440540469</v>
      </c>
      <c r="K15" s="19">
        <v>1.490218493982449</v>
      </c>
      <c r="L15" s="19">
        <v>1.598417768612399</v>
      </c>
      <c r="M15" s="19">
        <v>1.651091710198466</v>
      </c>
      <c r="N15" s="19">
        <v>1.611485707930914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810025.06</v>
      </c>
      <c r="C17" s="24">
        <f aca="true" t="shared" si="2" ref="C17:N17">C18+C19+C20+C21+C22+C23+C24+C25</f>
        <v>578623.6799999999</v>
      </c>
      <c r="D17" s="24">
        <f t="shared" si="2"/>
        <v>552278.2299999999</v>
      </c>
      <c r="E17" s="24">
        <f t="shared" si="2"/>
        <v>155029.42</v>
      </c>
      <c r="F17" s="24">
        <f t="shared" si="2"/>
        <v>555718.32</v>
      </c>
      <c r="G17" s="24">
        <f t="shared" si="2"/>
        <v>563583.6799999999</v>
      </c>
      <c r="H17" s="24">
        <f t="shared" si="2"/>
        <v>88708.77</v>
      </c>
      <c r="I17" s="24">
        <f t="shared" si="2"/>
        <v>583047.33</v>
      </c>
      <c r="J17" s="24">
        <f t="shared" si="2"/>
        <v>549992.02</v>
      </c>
      <c r="K17" s="24">
        <f t="shared" si="2"/>
        <v>674989.84</v>
      </c>
      <c r="L17" s="24">
        <f t="shared" si="2"/>
        <v>679131.7999999999</v>
      </c>
      <c r="M17" s="24">
        <f t="shared" si="2"/>
        <v>307595.22000000003</v>
      </c>
      <c r="N17" s="24">
        <f t="shared" si="2"/>
        <v>166316.03</v>
      </c>
      <c r="O17" s="24">
        <f>O18+O19+O20+O21+O22+O23+O24+O25</f>
        <v>6265039.4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522099.03</v>
      </c>
      <c r="C18" s="30">
        <f t="shared" si="3"/>
        <v>353598.99</v>
      </c>
      <c r="D18" s="30">
        <f t="shared" si="3"/>
        <v>370354.85</v>
      </c>
      <c r="E18" s="30">
        <f t="shared" si="3"/>
        <v>133788.82</v>
      </c>
      <c r="F18" s="30">
        <f t="shared" si="3"/>
        <v>301307.06</v>
      </c>
      <c r="G18" s="30">
        <f t="shared" si="3"/>
        <v>365237.48</v>
      </c>
      <c r="H18" s="30">
        <f t="shared" si="3"/>
        <v>55982.78</v>
      </c>
      <c r="I18" s="30">
        <f t="shared" si="3"/>
        <v>361881.31</v>
      </c>
      <c r="J18" s="30">
        <f t="shared" si="3"/>
        <v>332094.54</v>
      </c>
      <c r="K18" s="30">
        <f t="shared" si="3"/>
        <v>436668.94</v>
      </c>
      <c r="L18" s="30">
        <f t="shared" si="3"/>
        <v>408583.89</v>
      </c>
      <c r="M18" s="30">
        <f t="shared" si="3"/>
        <v>176365.79</v>
      </c>
      <c r="N18" s="30">
        <f t="shared" si="3"/>
        <v>102167.49</v>
      </c>
      <c r="O18" s="30">
        <f aca="true" t="shared" si="4" ref="O18:O25">SUM(B18:N18)</f>
        <v>3920130.9700000007</v>
      </c>
    </row>
    <row r="19" spans="1:23" ht="18.75" customHeight="1">
      <c r="A19" s="26" t="s">
        <v>35</v>
      </c>
      <c r="B19" s="30">
        <f>IF(B15&lt;&gt;0,ROUND((B15-1)*B18,2),0)</f>
        <v>267273.23</v>
      </c>
      <c r="C19" s="30">
        <f aca="true" t="shared" si="5" ref="C19:N19">IF(C15&lt;&gt;0,ROUND((C15-1)*C18,2),0)</f>
        <v>199183.01</v>
      </c>
      <c r="D19" s="30">
        <f t="shared" si="5"/>
        <v>175565.8</v>
      </c>
      <c r="E19" s="30">
        <f t="shared" si="5"/>
        <v>17784.96</v>
      </c>
      <c r="F19" s="30">
        <f t="shared" si="5"/>
        <v>258385.95</v>
      </c>
      <c r="G19" s="30">
        <f t="shared" si="5"/>
        <v>202517.98</v>
      </c>
      <c r="H19" s="30">
        <f t="shared" si="5"/>
        <v>39782.88</v>
      </c>
      <c r="I19" s="30">
        <f t="shared" si="5"/>
        <v>202999.87</v>
      </c>
      <c r="J19" s="30">
        <f t="shared" si="5"/>
        <v>211739.31</v>
      </c>
      <c r="K19" s="30">
        <f t="shared" si="5"/>
        <v>214063.19</v>
      </c>
      <c r="L19" s="30">
        <f t="shared" si="5"/>
        <v>244503.86</v>
      </c>
      <c r="M19" s="30">
        <f t="shared" si="5"/>
        <v>114830.3</v>
      </c>
      <c r="N19" s="30">
        <f t="shared" si="5"/>
        <v>62473.96</v>
      </c>
      <c r="O19" s="30">
        <f t="shared" si="4"/>
        <v>2211104.2999999993</v>
      </c>
      <c r="W19" s="62"/>
    </row>
    <row r="20" spans="1:15" ht="18.75" customHeight="1">
      <c r="A20" s="26" t="s">
        <v>36</v>
      </c>
      <c r="B20" s="30">
        <v>25482.94</v>
      </c>
      <c r="C20" s="30">
        <v>19003.48</v>
      </c>
      <c r="D20" s="30">
        <v>9181.74</v>
      </c>
      <c r="E20" s="30">
        <v>4775</v>
      </c>
      <c r="F20" s="30">
        <v>10948.32</v>
      </c>
      <c r="G20" s="30">
        <v>15810.51</v>
      </c>
      <c r="H20" s="30">
        <v>1846.04</v>
      </c>
      <c r="I20" s="30">
        <v>11878.63</v>
      </c>
      <c r="J20" s="30">
        <v>14859.09</v>
      </c>
      <c r="K20" s="30">
        <v>23604.94</v>
      </c>
      <c r="L20" s="30">
        <v>23283.99</v>
      </c>
      <c r="M20" s="30">
        <v>7655.46</v>
      </c>
      <c r="N20" s="30">
        <v>3642.89</v>
      </c>
      <c r="O20" s="30">
        <f t="shared" si="4"/>
        <v>171973.02999999997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-1604.19</v>
      </c>
      <c r="C23" s="30">
        <v>-2178.77</v>
      </c>
      <c r="D23" s="30">
        <v>-1606.92</v>
      </c>
      <c r="E23" s="30">
        <v>-143.74</v>
      </c>
      <c r="F23" s="30">
        <v>0</v>
      </c>
      <c r="G23" s="30">
        <v>-10167.63</v>
      </c>
      <c r="H23" s="30">
        <v>-3013.65</v>
      </c>
      <c r="I23" s="30">
        <v>-380.8</v>
      </c>
      <c r="J23" s="30">
        <v>-2006.94</v>
      </c>
      <c r="K23" s="30">
        <v>0</v>
      </c>
      <c r="L23" s="30">
        <v>-303.76</v>
      </c>
      <c r="M23" s="30">
        <v>-68.35</v>
      </c>
      <c r="N23" s="30">
        <v>0</v>
      </c>
      <c r="O23" s="30">
        <f t="shared" si="4"/>
        <v>-21474.749999999996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-42302.6</v>
      </c>
      <c r="C24" s="30">
        <v>-30263.04</v>
      </c>
      <c r="D24" s="30">
        <v>-28178.99</v>
      </c>
      <c r="E24" s="30">
        <v>-8020.46</v>
      </c>
      <c r="F24" s="30">
        <v>-30798.79</v>
      </c>
      <c r="G24" s="30">
        <v>-31491.99</v>
      </c>
      <c r="H24" s="30">
        <v>-5889.28</v>
      </c>
      <c r="I24" s="30">
        <v>-29867.22</v>
      </c>
      <c r="J24" s="30">
        <v>-29897.88</v>
      </c>
      <c r="K24" s="30">
        <v>-36465.64</v>
      </c>
      <c r="L24" s="30">
        <v>-33958.62</v>
      </c>
      <c r="M24" s="30">
        <v>-17901.84</v>
      </c>
      <c r="N24" s="30">
        <v>-10485.75</v>
      </c>
      <c r="O24" s="30">
        <f t="shared" si="4"/>
        <v>-335522.10000000003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36428.93</v>
      </c>
      <c r="C25" s="30">
        <v>36632.29</v>
      </c>
      <c r="D25" s="30">
        <v>25637.89</v>
      </c>
      <c r="E25" s="30">
        <v>6844.84</v>
      </c>
      <c r="F25" s="30">
        <v>14551.92</v>
      </c>
      <c r="G25" s="30">
        <v>20353.47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302941.63000000006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-62114.8</v>
      </c>
      <c r="C27" s="30">
        <f>+C28+C30+C41+C42+C45-C46</f>
        <v>-55083.6</v>
      </c>
      <c r="D27" s="30">
        <f t="shared" si="6"/>
        <v>-52870.4</v>
      </c>
      <c r="E27" s="30">
        <f t="shared" si="6"/>
        <v>-9451.2</v>
      </c>
      <c r="F27" s="30">
        <f t="shared" si="6"/>
        <v>-36115.2</v>
      </c>
      <c r="G27" s="30">
        <f t="shared" si="6"/>
        <v>-53314.8</v>
      </c>
      <c r="H27" s="30">
        <f t="shared" si="6"/>
        <v>-22787.480000000018</v>
      </c>
      <c r="I27" s="30">
        <f t="shared" si="6"/>
        <v>-59268</v>
      </c>
      <c r="J27" s="30">
        <f t="shared" si="6"/>
        <v>-45562</v>
      </c>
      <c r="K27" s="30">
        <f t="shared" si="6"/>
        <v>-42240</v>
      </c>
      <c r="L27" s="30">
        <f t="shared" si="6"/>
        <v>-38319.6</v>
      </c>
      <c r="M27" s="30">
        <f t="shared" si="6"/>
        <v>-16042.4</v>
      </c>
      <c r="N27" s="30">
        <f t="shared" si="6"/>
        <v>-13604.8</v>
      </c>
      <c r="O27" s="30">
        <f t="shared" si="6"/>
        <v>-506774.28</v>
      </c>
    </row>
    <row r="28" spans="1:15" ht="18.75" customHeight="1">
      <c r="A28" s="26" t="s">
        <v>40</v>
      </c>
      <c r="B28" s="31">
        <f>+B29</f>
        <v>-62114.8</v>
      </c>
      <c r="C28" s="31">
        <f>+C29</f>
        <v>-55083.6</v>
      </c>
      <c r="D28" s="31">
        <f aca="true" t="shared" si="7" ref="D28:O28">+D29</f>
        <v>-52870.4</v>
      </c>
      <c r="E28" s="31">
        <f t="shared" si="7"/>
        <v>-9451.2</v>
      </c>
      <c r="F28" s="31">
        <f t="shared" si="7"/>
        <v>-36115.2</v>
      </c>
      <c r="G28" s="31">
        <f t="shared" si="7"/>
        <v>-53314.8</v>
      </c>
      <c r="H28" s="31">
        <f t="shared" si="7"/>
        <v>-8166.4</v>
      </c>
      <c r="I28" s="31">
        <f t="shared" si="7"/>
        <v>-59268</v>
      </c>
      <c r="J28" s="31">
        <f t="shared" si="7"/>
        <v>-45562</v>
      </c>
      <c r="K28" s="31">
        <f t="shared" si="7"/>
        <v>-42240</v>
      </c>
      <c r="L28" s="31">
        <f t="shared" si="7"/>
        <v>-38319.6</v>
      </c>
      <c r="M28" s="31">
        <f t="shared" si="7"/>
        <v>-16042.4</v>
      </c>
      <c r="N28" s="31">
        <f t="shared" si="7"/>
        <v>-13604.8</v>
      </c>
      <c r="O28" s="31">
        <f t="shared" si="7"/>
        <v>-492153.2</v>
      </c>
    </row>
    <row r="29" spans="1:26" ht="18.75" customHeight="1">
      <c r="A29" s="27" t="s">
        <v>41</v>
      </c>
      <c r="B29" s="16">
        <f>ROUND((-B9)*$G$3,2)</f>
        <v>-62114.8</v>
      </c>
      <c r="C29" s="16">
        <f aca="true" t="shared" si="8" ref="C29:N29">ROUND((-C9)*$G$3,2)</f>
        <v>-55083.6</v>
      </c>
      <c r="D29" s="16">
        <f t="shared" si="8"/>
        <v>-52870.4</v>
      </c>
      <c r="E29" s="16">
        <f t="shared" si="8"/>
        <v>-9451.2</v>
      </c>
      <c r="F29" s="16">
        <f t="shared" si="8"/>
        <v>-36115.2</v>
      </c>
      <c r="G29" s="16">
        <f t="shared" si="8"/>
        <v>-53314.8</v>
      </c>
      <c r="H29" s="16">
        <f t="shared" si="8"/>
        <v>-8166.4</v>
      </c>
      <c r="I29" s="16">
        <f t="shared" si="8"/>
        <v>-59268</v>
      </c>
      <c r="J29" s="16">
        <f t="shared" si="8"/>
        <v>-45562</v>
      </c>
      <c r="K29" s="16">
        <f t="shared" si="8"/>
        <v>-42240</v>
      </c>
      <c r="L29" s="16">
        <f t="shared" si="8"/>
        <v>-38319.6</v>
      </c>
      <c r="M29" s="16">
        <f t="shared" si="8"/>
        <v>-16042.4</v>
      </c>
      <c r="N29" s="16">
        <f t="shared" si="8"/>
        <v>-13604.8</v>
      </c>
      <c r="O29" s="32">
        <f aca="true" t="shared" si="9" ref="O29:O46">SUM(B29:N29)</f>
        <v>-492153.2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747910.26</v>
      </c>
      <c r="C44" s="36">
        <f t="shared" si="11"/>
        <v>523540.07999999996</v>
      </c>
      <c r="D44" s="36">
        <f t="shared" si="11"/>
        <v>499407.82999999984</v>
      </c>
      <c r="E44" s="36">
        <f t="shared" si="11"/>
        <v>145578.22</v>
      </c>
      <c r="F44" s="36">
        <f t="shared" si="11"/>
        <v>519603.11999999994</v>
      </c>
      <c r="G44" s="36">
        <f t="shared" si="11"/>
        <v>510268.87999999995</v>
      </c>
      <c r="H44" s="36">
        <f t="shared" si="11"/>
        <v>65921.28999999998</v>
      </c>
      <c r="I44" s="36">
        <f t="shared" si="11"/>
        <v>523779.32999999996</v>
      </c>
      <c r="J44" s="36">
        <f t="shared" si="11"/>
        <v>504430.02</v>
      </c>
      <c r="K44" s="36">
        <f t="shared" si="11"/>
        <v>632749.84</v>
      </c>
      <c r="L44" s="36">
        <f t="shared" si="11"/>
        <v>640812.2</v>
      </c>
      <c r="M44" s="36">
        <f t="shared" si="11"/>
        <v>291552.82</v>
      </c>
      <c r="N44" s="36">
        <f t="shared" si="11"/>
        <v>152711.23</v>
      </c>
      <c r="O44" s="36">
        <f>SUM(B44:N44)</f>
        <v>5758265.120000001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-14621.080000000016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-14621.080000000016</v>
      </c>
      <c r="P45"/>
      <c r="Q45" s="43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747910.25</v>
      </c>
      <c r="C50" s="51">
        <f t="shared" si="12"/>
        <v>523540.08</v>
      </c>
      <c r="D50" s="51">
        <f t="shared" si="12"/>
        <v>499407.83</v>
      </c>
      <c r="E50" s="51">
        <f t="shared" si="12"/>
        <v>145578.23</v>
      </c>
      <c r="F50" s="51">
        <f t="shared" si="12"/>
        <v>519603.11</v>
      </c>
      <c r="G50" s="51">
        <f t="shared" si="12"/>
        <v>510268.89</v>
      </c>
      <c r="H50" s="51">
        <f t="shared" si="12"/>
        <v>65921.29</v>
      </c>
      <c r="I50" s="51">
        <f t="shared" si="12"/>
        <v>523779.34</v>
      </c>
      <c r="J50" s="51">
        <f t="shared" si="12"/>
        <v>504430.02</v>
      </c>
      <c r="K50" s="51">
        <f t="shared" si="12"/>
        <v>632749.84</v>
      </c>
      <c r="L50" s="51">
        <f t="shared" si="12"/>
        <v>640812.2</v>
      </c>
      <c r="M50" s="51">
        <f t="shared" si="12"/>
        <v>291552.83</v>
      </c>
      <c r="N50" s="51">
        <f t="shared" si="12"/>
        <v>152711.23</v>
      </c>
      <c r="O50" s="36">
        <f t="shared" si="12"/>
        <v>5758265.140000001</v>
      </c>
      <c r="Q50"/>
    </row>
    <row r="51" spans="1:18" ht="18.75" customHeight="1">
      <c r="A51" s="26" t="s">
        <v>59</v>
      </c>
      <c r="B51" s="51">
        <v>626958.43</v>
      </c>
      <c r="C51" s="51">
        <v>387205.9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1014164.3300000001</v>
      </c>
      <c r="P51"/>
      <c r="Q51"/>
      <c r="R51" s="43"/>
    </row>
    <row r="52" spans="1:16" ht="18.75" customHeight="1">
      <c r="A52" s="26" t="s">
        <v>60</v>
      </c>
      <c r="B52" s="51">
        <v>120951.82</v>
      </c>
      <c r="C52" s="51">
        <v>136334.18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257286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499407.83</v>
      </c>
      <c r="E53" s="52">
        <v>0</v>
      </c>
      <c r="F53" s="52">
        <v>0</v>
      </c>
      <c r="G53" s="52">
        <v>0</v>
      </c>
      <c r="H53" s="51">
        <v>65921.29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565329.12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145578.23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145578.23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519603.11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519603.11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510268.89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510268.89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523779.34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523779.34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504430.02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504430.02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632749.84</v>
      </c>
      <c r="L59" s="31">
        <v>640812.2</v>
      </c>
      <c r="M59" s="52">
        <v>0</v>
      </c>
      <c r="N59" s="52">
        <v>0</v>
      </c>
      <c r="O59" s="36">
        <f t="shared" si="13"/>
        <v>1273562.04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291552.83</v>
      </c>
      <c r="N60" s="52">
        <v>0</v>
      </c>
      <c r="O60" s="36">
        <f t="shared" si="13"/>
        <v>291552.83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152711.23</v>
      </c>
      <c r="O61" s="55">
        <f t="shared" si="13"/>
        <v>152711.23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2020-10-16T17:27:07Z</dcterms:modified>
  <cp:category/>
  <cp:version/>
  <cp:contentType/>
  <cp:contentStatus/>
</cp:coreProperties>
</file>