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35" windowWidth="20640" windowHeight="9780" activeTab="0"/>
  </bookViews>
  <sheets>
    <sheet name="detalhamento " sheetId="1" r:id="rId1"/>
  </sheets>
  <definedNames>
    <definedName name="_xlnm.Print_Area" localSheetId="0">'detalhamento '!$A$1:$K$66</definedName>
    <definedName name="_xlnm.Print_Titles" localSheetId="0">'detalhamento '!$4:$6</definedName>
  </definedNames>
  <calcPr fullCalcOnLoad="1"/>
</workbook>
</file>

<file path=xl/sharedStrings.xml><?xml version="1.0" encoding="utf-8"?>
<sst xmlns="http://schemas.openxmlformats.org/spreadsheetml/2006/main" count="75" uniqueCount="74">
  <si>
    <t>7.7. Viação Grajaú S.A.</t>
  </si>
  <si>
    <t>7.6. Mobibrasil Transporte São Paulo Ltda.</t>
  </si>
  <si>
    <t>7.5. Via Sudeste Transportes Ltda.</t>
  </si>
  <si>
    <t>7.4. Viação Metrópole Paulista S.A.</t>
  </si>
  <si>
    <t>7.3. Sambaíba Transportes Urbanos Ltda.</t>
  </si>
  <si>
    <t>7. Distribuição da Remuneração</t>
  </si>
  <si>
    <t>6.2. Ajuste para o dia seguinte</t>
  </si>
  <si>
    <t>6.1. Ajuste do dia anterior</t>
  </si>
  <si>
    <t>6. Remuneração Líquida a Pagar (4. + 5.)</t>
  </si>
  <si>
    <t>5.2.10. Compromisso de Investimento</t>
  </si>
  <si>
    <t>5.2.9. Pagamento por Estimativa (-)</t>
  </si>
  <si>
    <t>5.2.8. Pagamento por Estimativa (+)</t>
  </si>
  <si>
    <t>5.2.7. Custo Gerenciamento - Linha Turística</t>
  </si>
  <si>
    <t>5.2.6. Aquisição de Cartão Operacional</t>
  </si>
  <si>
    <t>5.2.5. Prejuízo Causado ao Sistema por uso Indevido do Bilhete Único</t>
  </si>
  <si>
    <t>5.2.4. Multa Contratual</t>
  </si>
  <si>
    <t>5.2.3. Publicidade nos Veículos</t>
  </si>
  <si>
    <t>5.2.2. Multas do Regulamento de Sanções e Multas - RESAM</t>
  </si>
  <si>
    <t>5.2.1. Aluguel de Garagem Pública</t>
  </si>
  <si>
    <t xml:space="preserve">5.2. Ajustes Contratuais </t>
  </si>
  <si>
    <t>5.1.4. Arrecadação dos Postos das Garagens</t>
  </si>
  <si>
    <t>5.1.3. Venda de Cartões Estudantes (UNE/UMES)</t>
  </si>
  <si>
    <t>5.1.2. Bilhete Único sem Cadastro</t>
  </si>
  <si>
    <t>5.1. Compensação da Receita Antecipada (5.1.1. + 5.1.2. + 5.1.3 + 5.1.4 )</t>
  </si>
  <si>
    <t>5. Acertos Financeiros (5.1 + 5.2 + 5.3)</t>
  </si>
  <si>
    <t>4.5. Ajuste na Remuneração pela Frota com Idade Superior aos Limites dos Editais</t>
  </si>
  <si>
    <t>4.4. Remuneração Guincho</t>
  </si>
  <si>
    <t>4.3. Adicional de Remuneração para Veículos com Ar Condicionado</t>
  </si>
  <si>
    <t>4.2. Ajuste do Fator de Transição (3. x 4.1.)</t>
  </si>
  <si>
    <t>4.1. Pelo Transporte de Passageiros (1. x 2)</t>
  </si>
  <si>
    <t>3. Fator de Transição na Remuneração</t>
  </si>
  <si>
    <t>2. Tarifa de Remuneração por Passageiro Transportado</t>
  </si>
  <si>
    <t>1.2. Créditos Eletrônicos (Bilhete Único)</t>
  </si>
  <si>
    <t>1.1.2. Outros Meios de Pagamento</t>
  </si>
  <si>
    <t>1.1.1. Em dinheiro</t>
  </si>
  <si>
    <t>1.1. Em Dinheiro (1.1.1. + 1.1.2.)</t>
  </si>
  <si>
    <t>1. Passageiros Transportados do Lote (1.1 +  1.2)</t>
  </si>
  <si>
    <t>Lote E9</t>
  </si>
  <si>
    <t>Lote E8</t>
  </si>
  <si>
    <t>Lote E7</t>
  </si>
  <si>
    <t>Lote E6</t>
  </si>
  <si>
    <t>Lote E5</t>
  </si>
  <si>
    <t>Lote E4</t>
  </si>
  <si>
    <t>Lote E3</t>
  </si>
  <si>
    <t>Lote E2</t>
  </si>
  <si>
    <t>Lote E1</t>
  </si>
  <si>
    <t>Consórcio Transvida</t>
  </si>
  <si>
    <t>Sambaíba Transportes Urbanos Ltda.</t>
  </si>
  <si>
    <t>TOTAL</t>
  </si>
  <si>
    <t>CONCESSIONÁRIAS</t>
  </si>
  <si>
    <t>DISCRIMINAÇÃO</t>
  </si>
  <si>
    <t>Tarifa do dia:</t>
  </si>
  <si>
    <t>7.8. Viação Metrópole S.A.</t>
  </si>
  <si>
    <t>7.9. Ambiental.</t>
  </si>
  <si>
    <t>7.10. Transppass.</t>
  </si>
  <si>
    <t>7.11. Viação Campo Belo</t>
  </si>
  <si>
    <t>7.12. Gatusa.</t>
  </si>
  <si>
    <t>DEMONSTRATIVO DE REMUNERAÇÃO DOS CONCESSIONÁRIOS - Grupo Estrutural</t>
  </si>
  <si>
    <t>5.1.1. Retida na Catraca ((1.1.1)  x Tarifa do Dia)</t>
  </si>
  <si>
    <t>7.1. Viação Santa Brígida Ltda.</t>
  </si>
  <si>
    <t>7.2. Viação Gato Preto Ltda.</t>
  </si>
  <si>
    <t>Consórcio Bandeirante de Mobilidade</t>
  </si>
  <si>
    <t>Viação Metrópole Paulista S.A.</t>
  </si>
  <si>
    <t>Via Sudeste Transportes S.A.</t>
  </si>
  <si>
    <t>Mobibrasil Transporte SP Ltda.</t>
  </si>
  <si>
    <t>Viação Grajaú S.A.</t>
  </si>
  <si>
    <t>Viação Gatusa Transportes Urbanos Ltda.</t>
  </si>
  <si>
    <t>7.13. RVTrans.</t>
  </si>
  <si>
    <t>4.6. Valor Frota Não Disponibilizada</t>
  </si>
  <si>
    <t>4.7. Ajuste Frota Operante</t>
  </si>
  <si>
    <t>4. Remuneração Bruta do Operador (4.1 + 4.2 + 4.3 + 4.4 + 4.5 + 4.6 + 4.7)</t>
  </si>
  <si>
    <t>OPERAÇÃO 01/10/20 - VENCIMENTO 08/10/20</t>
  </si>
  <si>
    <t>5.3. Revisão de Remuneração pelo Transporte Coletivo ¹</t>
  </si>
  <si>
    <t>¹ Aposentados de ago/20.</t>
  </si>
</sst>
</file>

<file path=xl/styles.xml><?xml version="1.0" encoding="utf-8"?>
<styleSheet xmlns="http://schemas.openxmlformats.org/spreadsheetml/2006/main">
  <numFmts count="15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_(* #,##0.00_);_(* \(#,##0.00\);_(* &quot;-&quot;??_);_(@_)"/>
    <numFmt numFmtId="165" formatCode="_([$R$ -416]* #,##0.00_);_([$R$ -416]* \(#,##0.00\);_([$R$ -416]* &quot;-&quot;??_);_(@_)"/>
    <numFmt numFmtId="166" formatCode="_(* #,##0_);_(* \(#,##0\);_(* &quot;-&quot;??_);_(@_)"/>
    <numFmt numFmtId="167" formatCode="_(* #,##0.0000000000_);_(* \(#,##0.0000000000\);_(* &quot;-&quot;??_);_(@_)"/>
    <numFmt numFmtId="168" formatCode="_(* #,##0.000000_);_(* \(#,##0.000000\);_(* &quot;-&quot;??_);_(@_)"/>
    <numFmt numFmtId="169" formatCode="_([$R$ -416]* #,##0.0000_);_([$R$ -416]* \(#,##0.0000\);_([$R$ -416]* &quot;-&quot;??_);_(@_)"/>
    <numFmt numFmtId="170" formatCode="&quot;R$&quot;\ #,##0.00"/>
  </numFmts>
  <fonts count="47">
    <font>
      <sz val="11"/>
      <color theme="1"/>
      <name val="Arial"/>
      <family val="2"/>
    </font>
    <font>
      <sz val="12"/>
      <color indexed="8"/>
      <name val="Arial"/>
      <family val="2"/>
    </font>
    <font>
      <sz val="10"/>
      <name val="Arial"/>
      <family val="2"/>
    </font>
    <font>
      <b/>
      <sz val="10"/>
      <name val="Arial"/>
      <family val="2"/>
    </font>
    <font>
      <sz val="11"/>
      <color indexed="8"/>
      <name val="Arial"/>
      <family val="2"/>
    </font>
    <font>
      <sz val="12"/>
      <color indexed="9"/>
      <name val="Arial"/>
      <family val="2"/>
    </font>
    <font>
      <sz val="12"/>
      <color indexed="17"/>
      <name val="Arial"/>
      <family val="2"/>
    </font>
    <font>
      <b/>
      <sz val="12"/>
      <color indexed="52"/>
      <name val="Arial"/>
      <family val="2"/>
    </font>
    <font>
      <b/>
      <sz val="12"/>
      <color indexed="9"/>
      <name val="Arial"/>
      <family val="2"/>
    </font>
    <font>
      <sz val="12"/>
      <color indexed="52"/>
      <name val="Arial"/>
      <family val="2"/>
    </font>
    <font>
      <sz val="12"/>
      <color indexed="62"/>
      <name val="Arial"/>
      <family val="2"/>
    </font>
    <font>
      <sz val="12"/>
      <color indexed="8"/>
      <name val="Calibri"/>
      <family val="2"/>
    </font>
    <font>
      <sz val="12"/>
      <color indexed="20"/>
      <name val="Arial"/>
      <family val="2"/>
    </font>
    <font>
      <sz val="12"/>
      <color indexed="60"/>
      <name val="Arial"/>
      <family val="2"/>
    </font>
    <font>
      <b/>
      <sz val="12"/>
      <color indexed="63"/>
      <name val="Arial"/>
      <family val="2"/>
    </font>
    <font>
      <sz val="12"/>
      <color indexed="10"/>
      <name val="Arial"/>
      <family val="2"/>
    </font>
    <font>
      <i/>
      <sz val="12"/>
      <color indexed="23"/>
      <name val="Arial"/>
      <family val="2"/>
    </font>
    <font>
      <b/>
      <sz val="18"/>
      <color indexed="56"/>
      <name val="Cambria"/>
      <family val="2"/>
    </font>
    <font>
      <b/>
      <sz val="15"/>
      <color indexed="56"/>
      <name val="Arial"/>
      <family val="2"/>
    </font>
    <font>
      <b/>
      <sz val="13"/>
      <color indexed="56"/>
      <name val="Arial"/>
      <family val="2"/>
    </font>
    <font>
      <b/>
      <sz val="11"/>
      <color indexed="56"/>
      <name val="Arial"/>
      <family val="2"/>
    </font>
    <font>
      <b/>
      <sz val="12"/>
      <color indexed="8"/>
      <name val="Arial"/>
      <family val="2"/>
    </font>
    <font>
      <sz val="12"/>
      <name val="Calibri"/>
      <family val="2"/>
    </font>
    <font>
      <b/>
      <sz val="11"/>
      <color indexed="23"/>
      <name val="Arial"/>
      <family val="2"/>
    </font>
    <font>
      <sz val="16"/>
      <color indexed="8"/>
      <name val="Calibri"/>
      <family val="2"/>
    </font>
    <font>
      <sz val="9"/>
      <color indexed="8"/>
      <name val="Arial"/>
      <family val="2"/>
    </font>
    <font>
      <sz val="12"/>
      <color theme="1"/>
      <name val="Arial"/>
      <family val="2"/>
    </font>
    <font>
      <sz val="12"/>
      <color theme="0"/>
      <name val="Arial"/>
      <family val="2"/>
    </font>
    <font>
      <sz val="12"/>
      <color rgb="FF006100"/>
      <name val="Arial"/>
      <family val="2"/>
    </font>
    <font>
      <b/>
      <sz val="12"/>
      <color rgb="FFFA7D00"/>
      <name val="Arial"/>
      <family val="2"/>
    </font>
    <font>
      <b/>
      <sz val="12"/>
      <color theme="0"/>
      <name val="Arial"/>
      <family val="2"/>
    </font>
    <font>
      <sz val="12"/>
      <color rgb="FFFA7D00"/>
      <name val="Arial"/>
      <family val="2"/>
    </font>
    <font>
      <sz val="12"/>
      <color rgb="FF3F3F76"/>
      <name val="Arial"/>
      <family val="2"/>
    </font>
    <font>
      <sz val="12"/>
      <color theme="1"/>
      <name val="Calibri"/>
      <family val="2"/>
    </font>
    <font>
      <sz val="12"/>
      <color rgb="FF9C0006"/>
      <name val="Arial"/>
      <family val="2"/>
    </font>
    <font>
      <sz val="12"/>
      <color rgb="FF9C6500"/>
      <name val="Arial"/>
      <family val="2"/>
    </font>
    <font>
      <b/>
      <sz val="12"/>
      <color rgb="FF3F3F3F"/>
      <name val="Arial"/>
      <family val="2"/>
    </font>
    <font>
      <sz val="12"/>
      <color rgb="FFFF0000"/>
      <name val="Arial"/>
      <family val="2"/>
    </font>
    <font>
      <i/>
      <sz val="12"/>
      <color rgb="FF7F7F7F"/>
      <name val="Arial"/>
      <family val="2"/>
    </font>
    <font>
      <b/>
      <sz val="18"/>
      <color theme="3"/>
      <name val="Cambria"/>
      <family val="2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b/>
      <sz val="12"/>
      <color theme="1"/>
      <name val="Arial"/>
      <family val="2"/>
    </font>
    <font>
      <b/>
      <sz val="11"/>
      <color rgb="FF808080"/>
      <name val="Arial"/>
      <family val="2"/>
    </font>
    <font>
      <sz val="16"/>
      <color theme="1"/>
      <name val="Calibri"/>
      <family val="2"/>
    </font>
    <font>
      <sz val="9"/>
      <color theme="1"/>
      <name val="Arial"/>
      <family val="2"/>
    </font>
  </fonts>
  <fills count="36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FFFF99"/>
        <bgColor indexed="64"/>
      </patternFill>
    </fill>
    <fill>
      <patternFill patternType="solid">
        <fgColor indexed="9"/>
        <bgColor indexed="64"/>
      </patternFill>
    </fill>
  </fills>
  <borders count="2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/>
      <bottom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/>
      <top/>
      <bottom/>
    </border>
    <border>
      <left style="thin"/>
      <right style="thin"/>
      <top style="thin">
        <color theme="0" tint="-0.3499799966812134"/>
      </top>
      <bottom style="thin"/>
    </border>
    <border>
      <left/>
      <right/>
      <top/>
      <bottom style="thin"/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/>
      <right/>
      <top style="thin"/>
      <bottom style="thin"/>
    </border>
  </borders>
  <cellStyleXfs count="63">
    <xf numFmtId="0" fontId="0" fillId="0" borderId="0">
      <alignment/>
      <protection/>
    </xf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26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8" fillId="20" borderId="0" applyNumberFormat="0" applyBorder="0" applyAlignment="0" applyProtection="0"/>
    <xf numFmtId="0" fontId="29" fillId="21" borderId="1" applyNumberFormat="0" applyAlignment="0" applyProtection="0"/>
    <xf numFmtId="0" fontId="30" fillId="22" borderId="2" applyNumberFormat="0" applyAlignment="0" applyProtection="0"/>
    <xf numFmtId="0" fontId="31" fillId="0" borderId="3" applyNumberFormat="0" applyFill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7" fillId="26" borderId="0" applyNumberFormat="0" applyBorder="0" applyAlignment="0" applyProtection="0"/>
    <xf numFmtId="0" fontId="27" fillId="27" borderId="0" applyNumberFormat="0" applyBorder="0" applyAlignment="0" applyProtection="0"/>
    <xf numFmtId="0" fontId="27" fillId="28" borderId="0" applyNumberFormat="0" applyBorder="0" applyAlignment="0" applyProtection="0"/>
    <xf numFmtId="0" fontId="32" fillId="29" borderId="1" applyNumberFormat="0" applyAlignment="0" applyProtection="0"/>
    <xf numFmtId="169" fontId="33" fillId="0" borderId="4" applyAlignment="0">
      <protection/>
    </xf>
    <xf numFmtId="0" fontId="34" fillId="30" borderId="0" applyNumberFormat="0" applyBorder="0" applyAlignment="0" applyProtection="0"/>
    <xf numFmtId="44" fontId="0" fillId="0" borderId="0" applyFont="0" applyFill="0" applyBorder="0" applyAlignment="0" applyProtection="0"/>
    <xf numFmtId="42" fontId="26" fillId="0" borderId="0" applyFont="0" applyFill="0" applyBorder="0" applyAlignment="0" applyProtection="0"/>
    <xf numFmtId="0" fontId="35" fillId="31" borderId="0" applyNumberFormat="0" applyBorder="0" applyAlignment="0" applyProtection="0"/>
    <xf numFmtId="1" fontId="2" fillId="0" borderId="0" applyBorder="0">
      <alignment/>
      <protection/>
    </xf>
    <xf numFmtId="0" fontId="26" fillId="32" borderId="5" applyNumberFormat="0" applyFont="0" applyAlignment="0" applyProtection="0"/>
    <xf numFmtId="9" fontId="26" fillId="0" borderId="0" applyFont="0" applyFill="0" applyBorder="0" applyAlignment="0" applyProtection="0"/>
    <xf numFmtId="0" fontId="36" fillId="21" borderId="6" applyNumberFormat="0" applyAlignment="0" applyProtection="0"/>
    <xf numFmtId="164" fontId="0" fillId="0" borderId="0" applyFont="0" applyFill="0" applyBorder="0" applyAlignment="0" applyProtection="0"/>
    <xf numFmtId="41" fontId="26" fillId="0" borderId="0" applyFont="0" applyFill="0" applyBorder="0" applyAlignment="0" applyProtection="0"/>
    <xf numFmtId="0" fontId="37" fillId="0" borderId="0" applyNumberFormat="0" applyFill="0" applyBorder="0" applyAlignment="0" applyProtection="0"/>
    <xf numFmtId="0" fontId="38" fillId="0" borderId="0" applyNumberFormat="0" applyFill="0" applyBorder="0" applyAlignment="0" applyProtection="0"/>
    <xf numFmtId="0" fontId="39" fillId="0" borderId="0" applyNumberFormat="0" applyFill="0" applyBorder="0" applyAlignment="0" applyProtection="0"/>
    <xf numFmtId="0" fontId="40" fillId="0" borderId="7" applyNumberFormat="0" applyFill="0" applyAlignment="0" applyProtection="0"/>
    <xf numFmtId="0" fontId="41" fillId="0" borderId="8" applyNumberFormat="0" applyFill="0" applyAlignment="0" applyProtection="0"/>
    <xf numFmtId="0" fontId="42" fillId="0" borderId="9" applyNumberFormat="0" applyFill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</cellStyleXfs>
  <cellXfs count="62">
    <xf numFmtId="0" fontId="0" fillId="0" borderId="0" xfId="0" applyAlignment="1">
      <alignment/>
    </xf>
    <xf numFmtId="0" fontId="0" fillId="0" borderId="0" xfId="0" applyFont="1" applyFill="1" applyAlignment="1">
      <alignment vertical="center"/>
    </xf>
    <xf numFmtId="44" fontId="0" fillId="0" borderId="11" xfId="46" applyFont="1" applyFill="1" applyBorder="1" applyAlignment="1">
      <alignment vertical="center"/>
    </xf>
    <xf numFmtId="164" fontId="0" fillId="0" borderId="11" xfId="46" applyNumberFormat="1" applyFont="1" applyBorder="1" applyAlignment="1">
      <alignment vertical="center"/>
    </xf>
    <xf numFmtId="0" fontId="0" fillId="0" borderId="11" xfId="0" applyFill="1" applyBorder="1" applyAlignment="1">
      <alignment horizontal="left" vertical="center" indent="2"/>
    </xf>
    <xf numFmtId="44" fontId="0" fillId="0" borderId="4" xfId="46" applyFont="1" applyFill="1" applyBorder="1" applyAlignment="1">
      <alignment vertical="center"/>
    </xf>
    <xf numFmtId="164" fontId="0" fillId="0" borderId="4" xfId="46" applyNumberFormat="1" applyFont="1" applyBorder="1" applyAlignment="1">
      <alignment vertical="center"/>
    </xf>
    <xf numFmtId="0" fontId="0" fillId="0" borderId="4" xfId="0" applyFill="1" applyBorder="1" applyAlignment="1">
      <alignment horizontal="left" vertical="center" indent="2"/>
    </xf>
    <xf numFmtId="44" fontId="0" fillId="0" borderId="4" xfId="46" applyFont="1" applyBorder="1" applyAlignment="1">
      <alignment vertical="center"/>
    </xf>
    <xf numFmtId="165" fontId="0" fillId="0" borderId="0" xfId="0" applyNumberFormat="1" applyFont="1" applyFill="1" applyAlignment="1">
      <alignment vertical="center"/>
    </xf>
    <xf numFmtId="44" fontId="33" fillId="0" borderId="4" xfId="46" applyFont="1" applyFill="1" applyBorder="1" applyAlignment="1">
      <alignment vertical="center"/>
    </xf>
    <xf numFmtId="0" fontId="0" fillId="0" borderId="4" xfId="0" applyFill="1" applyBorder="1" applyAlignment="1">
      <alignment horizontal="left" vertical="center" indent="1"/>
    </xf>
    <xf numFmtId="164" fontId="33" fillId="0" borderId="12" xfId="46" applyNumberFormat="1" applyFont="1" applyFill="1" applyBorder="1" applyAlignment="1">
      <alignment vertical="center"/>
    </xf>
    <xf numFmtId="0" fontId="33" fillId="0" borderId="12" xfId="0" applyFont="1" applyFill="1" applyBorder="1" applyAlignment="1">
      <alignment horizontal="left" vertical="center" indent="1"/>
    </xf>
    <xf numFmtId="0" fontId="33" fillId="0" borderId="13" xfId="0" applyFont="1" applyFill="1" applyBorder="1" applyAlignment="1">
      <alignment horizontal="left" vertical="center" indent="1"/>
    </xf>
    <xf numFmtId="164" fontId="33" fillId="0" borderId="4" xfId="46" applyNumberFormat="1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indent="1"/>
    </xf>
    <xf numFmtId="164" fontId="33" fillId="0" borderId="4" xfId="53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2"/>
    </xf>
    <xf numFmtId="164" fontId="0" fillId="0" borderId="0" xfId="0" applyNumberFormat="1" applyFont="1" applyFill="1" applyAlignment="1">
      <alignment vertical="center"/>
    </xf>
    <xf numFmtId="165" fontId="33" fillId="0" borderId="4" xfId="46" applyNumberFormat="1" applyFont="1" applyFill="1" applyBorder="1" applyAlignment="1">
      <alignment horizontal="center" vertical="center"/>
    </xf>
    <xf numFmtId="164" fontId="33" fillId="0" borderId="14" xfId="46" applyNumberFormat="1" applyFont="1" applyFill="1" applyBorder="1" applyAlignment="1">
      <alignment horizontal="center" vertical="center"/>
    </xf>
    <xf numFmtId="0" fontId="22" fillId="0" borderId="4" xfId="0" applyFont="1" applyFill="1" applyBorder="1" applyAlignment="1">
      <alignment horizontal="left" vertical="center" indent="3"/>
    </xf>
    <xf numFmtId="0" fontId="0" fillId="33" borderId="0" xfId="0" applyFont="1" applyFill="1" applyAlignment="1">
      <alignment vertical="center"/>
    </xf>
    <xf numFmtId="164" fontId="33" fillId="33" borderId="1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indent="3"/>
    </xf>
    <xf numFmtId="164" fontId="33" fillId="0" borderId="4" xfId="53" applyFont="1" applyFill="1" applyBorder="1" applyAlignment="1">
      <alignment vertical="center"/>
    </xf>
    <xf numFmtId="165" fontId="33" fillId="33" borderId="4" xfId="46" applyNumberFormat="1" applyFont="1" applyFill="1" applyBorder="1" applyAlignment="1">
      <alignment vertical="center"/>
    </xf>
    <xf numFmtId="44" fontId="0" fillId="33" borderId="0" xfId="0" applyNumberFormat="1" applyFont="1" applyFill="1" applyAlignment="1">
      <alignment vertical="center"/>
    </xf>
    <xf numFmtId="0" fontId="33" fillId="33" borderId="4" xfId="0" applyFont="1" applyFill="1" applyBorder="1" applyAlignment="1">
      <alignment horizontal="left" vertical="center" indent="3"/>
    </xf>
    <xf numFmtId="165" fontId="33" fillId="0" borderId="4" xfId="46" applyNumberFormat="1" applyFont="1" applyFill="1" applyBorder="1" applyAlignment="1">
      <alignment vertical="center"/>
    </xf>
    <xf numFmtId="164" fontId="33" fillId="0" borderId="4" xfId="46" applyNumberFormat="1" applyFont="1" applyFill="1" applyBorder="1" applyAlignment="1">
      <alignment horizontal="center" vertical="center"/>
    </xf>
    <xf numFmtId="164" fontId="33" fillId="0" borderId="11" xfId="46" applyNumberFormat="1" applyFont="1" applyFill="1" applyBorder="1" applyAlignment="1">
      <alignment horizontal="center" vertical="center"/>
    </xf>
    <xf numFmtId="0" fontId="33" fillId="0" borderId="11" xfId="0" applyFont="1" applyFill="1" applyBorder="1" applyAlignment="1">
      <alignment horizontal="left" vertical="center" indent="2"/>
    </xf>
    <xf numFmtId="164" fontId="33" fillId="0" borderId="4" xfId="53" applyFont="1" applyFill="1" applyBorder="1" applyAlignment="1">
      <alignment vertical="center"/>
    </xf>
    <xf numFmtId="0" fontId="33" fillId="0" borderId="4" xfId="0" applyFont="1" applyFill="1" applyBorder="1" applyAlignment="1">
      <alignment horizontal="left" vertical="center" wrapText="1" indent="2"/>
    </xf>
    <xf numFmtId="44" fontId="33" fillId="34" borderId="4" xfId="46" applyFont="1" applyFill="1" applyBorder="1" applyAlignment="1">
      <alignment horizontal="center" vertical="center"/>
    </xf>
    <xf numFmtId="0" fontId="33" fillId="34" borderId="4" xfId="0" applyFont="1" applyFill="1" applyBorder="1" applyAlignment="1">
      <alignment horizontal="left" vertical="center" indent="1"/>
    </xf>
    <xf numFmtId="166" fontId="33" fillId="0" borderId="4" xfId="53" applyNumberFormat="1" applyFont="1" applyFill="1" applyBorder="1" applyAlignment="1">
      <alignment horizontal="center" vertical="center"/>
    </xf>
    <xf numFmtId="167" fontId="33" fillId="0" borderId="4" xfId="53" applyNumberFormat="1" applyFont="1" applyFill="1" applyBorder="1" applyAlignment="1">
      <alignment horizontal="center" vertical="center"/>
    </xf>
    <xf numFmtId="167" fontId="33" fillId="0" borderId="4" xfId="46" applyNumberFormat="1" applyFont="1" applyFill="1" applyBorder="1" applyAlignment="1">
      <alignment horizontal="center" vertical="center"/>
    </xf>
    <xf numFmtId="0" fontId="33" fillId="0" borderId="4" xfId="0" applyFont="1" applyFill="1" applyBorder="1" applyAlignment="1">
      <alignment horizontal="left" vertical="center" wrapText="1" indent="1"/>
    </xf>
    <xf numFmtId="169" fontId="33" fillId="0" borderId="4" xfId="46" applyNumberFormat="1" applyFont="1" applyFill="1" applyBorder="1" applyAlignment="1">
      <alignment horizontal="center" vertical="center"/>
    </xf>
    <xf numFmtId="166" fontId="33" fillId="0" borderId="4" xfId="0" applyNumberFormat="1" applyFont="1" applyFill="1" applyBorder="1" applyAlignment="1">
      <alignment vertical="center"/>
    </xf>
    <xf numFmtId="0" fontId="22" fillId="0" borderId="4" xfId="0" applyFont="1" applyFill="1" applyBorder="1" applyAlignment="1">
      <alignment horizontal="left" vertical="center" indent="2"/>
    </xf>
    <xf numFmtId="166" fontId="33" fillId="0" borderId="4" xfId="53" applyNumberFormat="1" applyFont="1" applyFill="1" applyBorder="1" applyAlignment="1">
      <alignment vertical="center"/>
    </xf>
    <xf numFmtId="166" fontId="0" fillId="0" borderId="0" xfId="53" applyNumberFormat="1" applyFont="1" applyFill="1" applyAlignment="1">
      <alignment vertical="center"/>
    </xf>
    <xf numFmtId="166" fontId="33" fillId="0" borderId="12" xfId="53" applyNumberFormat="1" applyFont="1" applyFill="1" applyBorder="1" applyAlignment="1">
      <alignment horizontal="center" vertical="center"/>
    </xf>
    <xf numFmtId="0" fontId="33" fillId="0" borderId="15" xfId="0" applyFont="1" applyFill="1" applyBorder="1" applyAlignment="1">
      <alignment horizontal="center" vertical="center"/>
    </xf>
    <xf numFmtId="1" fontId="2" fillId="35" borderId="4" xfId="49" applyFont="1" applyFill="1" applyBorder="1" applyAlignment="1">
      <alignment horizontal="center" vertical="center" wrapText="1"/>
      <protection/>
    </xf>
    <xf numFmtId="1" fontId="2" fillId="0" borderId="4" xfId="49" applyFont="1" applyFill="1" applyBorder="1" applyAlignment="1">
      <alignment horizontal="center" vertical="center" wrapText="1"/>
      <protection/>
    </xf>
    <xf numFmtId="0" fontId="33" fillId="0" borderId="16" xfId="0" applyFont="1" applyFill="1" applyBorder="1" applyAlignment="1">
      <alignment horizontal="center" vertical="center"/>
    </xf>
    <xf numFmtId="1" fontId="3" fillId="35" borderId="16" xfId="49" applyFont="1" applyFill="1" applyBorder="1" applyAlignment="1">
      <alignment vertical="center"/>
      <protection/>
    </xf>
    <xf numFmtId="44" fontId="3" fillId="35" borderId="16" xfId="46" applyFont="1" applyFill="1" applyBorder="1" applyAlignment="1">
      <alignment vertical="center"/>
    </xf>
    <xf numFmtId="1" fontId="3" fillId="35" borderId="16" xfId="49" applyFont="1" applyFill="1" applyBorder="1" applyAlignment="1">
      <alignment horizontal="left" vertical="center"/>
      <protection/>
    </xf>
    <xf numFmtId="4" fontId="44" fillId="0" borderId="0" xfId="0" applyNumberFormat="1" applyFont="1" applyAlignment="1">
      <alignment/>
    </xf>
    <xf numFmtId="0" fontId="45" fillId="0" borderId="0" xfId="0" applyFont="1" applyFill="1" applyAlignment="1">
      <alignment horizontal="center" vertical="center"/>
    </xf>
    <xf numFmtId="0" fontId="45" fillId="0" borderId="0" xfId="0" applyFont="1" applyFill="1" applyBorder="1" applyAlignment="1">
      <alignment horizontal="center" vertical="center"/>
    </xf>
    <xf numFmtId="0" fontId="33" fillId="0" borderId="17" xfId="0" applyFont="1" applyFill="1" applyBorder="1" applyAlignment="1">
      <alignment horizontal="center" vertical="center"/>
    </xf>
    <xf numFmtId="0" fontId="33" fillId="0" borderId="18" xfId="0" applyFont="1" applyFill="1" applyBorder="1" applyAlignment="1">
      <alignment horizontal="center" vertical="center"/>
    </xf>
    <xf numFmtId="0" fontId="33" fillId="0" borderId="19" xfId="0" applyFont="1" applyFill="1" applyBorder="1" applyAlignment="1">
      <alignment horizontal="center" vertical="center"/>
    </xf>
    <xf numFmtId="0" fontId="46" fillId="0" borderId="0" xfId="0" applyFont="1" applyFill="1" applyAlignment="1">
      <alignment vertical="center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Estilo 1" xfId="44"/>
    <cellStyle name="Incorreto" xfId="45"/>
    <cellStyle name="Currency" xfId="46"/>
    <cellStyle name="Currency [0]" xfId="47"/>
    <cellStyle name="Neutra" xfId="48"/>
    <cellStyle name="Normal_REMT03" xfId="49"/>
    <cellStyle name="Nota" xfId="50"/>
    <cellStyle name="Percent" xfId="51"/>
    <cellStyle name="Saída" xfId="52"/>
    <cellStyle name="Comma" xfId="53"/>
    <cellStyle name="Comma [0]" xfId="54"/>
    <cellStyle name="Texto de Aviso" xfId="55"/>
    <cellStyle name="Texto Explicativo" xfId="56"/>
    <cellStyle name="Título" xfId="57"/>
    <cellStyle name="Título 1" xfId="58"/>
    <cellStyle name="Título 2" xfId="59"/>
    <cellStyle name="Título 3" xfId="60"/>
    <cellStyle name="Título 4" xfId="61"/>
    <cellStyle name="Total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7"/>
  <sheetViews>
    <sheetView showGridLines="0" tabSelected="1" zoomScale="70" zoomScaleNormal="70" zoomScaleSheetLayoutView="70" zoomScalePageLayoutView="0" workbookViewId="0" topLeftCell="A35">
      <selection activeCell="A57" sqref="A57"/>
    </sheetView>
  </sheetViews>
  <sheetFormatPr defaultColWidth="9.00390625" defaultRowHeight="14.25"/>
  <cols>
    <col min="1" max="1" width="72.125" style="1" customWidth="1"/>
    <col min="2" max="2" width="19.00390625" style="1" customWidth="1"/>
    <col min="3" max="3" width="18.50390625" style="1" customWidth="1"/>
    <col min="4" max="10" width="17.375" style="1" customWidth="1"/>
    <col min="11" max="11" width="18.75390625" style="1" customWidth="1"/>
    <col min="12" max="12" width="15.625" style="1" bestFit="1" customWidth="1"/>
    <col min="13" max="13" width="10.125" style="1" bestFit="1" customWidth="1"/>
    <col min="14" max="16384" width="9.00390625" style="1" customWidth="1"/>
  </cols>
  <sheetData>
    <row r="1" spans="1:11" ht="21">
      <c r="A1" s="56" t="s">
        <v>57</v>
      </c>
      <c r="B1" s="56"/>
      <c r="C1" s="56"/>
      <c r="D1" s="56"/>
      <c r="E1" s="56"/>
      <c r="F1" s="56"/>
      <c r="G1" s="56"/>
      <c r="H1" s="56"/>
      <c r="I1" s="56"/>
      <c r="J1" s="56"/>
      <c r="K1" s="56"/>
    </row>
    <row r="2" spans="1:11" ht="21">
      <c r="A2" s="57" t="s">
        <v>71</v>
      </c>
      <c r="B2" s="57"/>
      <c r="C2" s="57"/>
      <c r="D2" s="57"/>
      <c r="E2" s="57"/>
      <c r="F2" s="57"/>
      <c r="G2" s="57"/>
      <c r="H2" s="57"/>
      <c r="I2" s="57"/>
      <c r="J2" s="57"/>
      <c r="K2" s="57"/>
    </row>
    <row r="3" spans="1:11" ht="15.75">
      <c r="A3" s="51"/>
      <c r="B3" s="54"/>
      <c r="C3" s="51"/>
      <c r="D3" s="51" t="s">
        <v>51</v>
      </c>
      <c r="E3" s="53">
        <v>4.4</v>
      </c>
      <c r="F3" s="53"/>
      <c r="G3" s="52"/>
      <c r="H3" s="52"/>
      <c r="I3" s="52"/>
      <c r="J3" s="52"/>
      <c r="K3" s="51"/>
    </row>
    <row r="4" spans="1:11" ht="15.75">
      <c r="A4" s="58" t="s">
        <v>50</v>
      </c>
      <c r="B4" s="59" t="s">
        <v>49</v>
      </c>
      <c r="C4" s="60"/>
      <c r="D4" s="60"/>
      <c r="E4" s="60"/>
      <c r="F4" s="60"/>
      <c r="G4" s="60"/>
      <c r="H4" s="60"/>
      <c r="I4" s="60"/>
      <c r="J4" s="60"/>
      <c r="K4" s="58" t="s">
        <v>48</v>
      </c>
    </row>
    <row r="5" spans="1:11" ht="43.5" customHeight="1">
      <c r="A5" s="58"/>
      <c r="B5" s="49" t="s">
        <v>61</v>
      </c>
      <c r="C5" s="49" t="s">
        <v>47</v>
      </c>
      <c r="D5" s="50" t="s">
        <v>62</v>
      </c>
      <c r="E5" s="50" t="s">
        <v>63</v>
      </c>
      <c r="F5" s="50" t="s">
        <v>64</v>
      </c>
      <c r="G5" s="49" t="s">
        <v>65</v>
      </c>
      <c r="H5" s="50" t="s">
        <v>62</v>
      </c>
      <c r="I5" s="49" t="s">
        <v>46</v>
      </c>
      <c r="J5" s="49" t="s">
        <v>66</v>
      </c>
      <c r="K5" s="58"/>
    </row>
    <row r="6" spans="1:11" ht="18.75" customHeight="1">
      <c r="A6" s="58"/>
      <c r="B6" s="48" t="s">
        <v>45</v>
      </c>
      <c r="C6" s="48" t="s">
        <v>44</v>
      </c>
      <c r="D6" s="48" t="s">
        <v>43</v>
      </c>
      <c r="E6" s="48" t="s">
        <v>42</v>
      </c>
      <c r="F6" s="48" t="s">
        <v>41</v>
      </c>
      <c r="G6" s="48" t="s">
        <v>40</v>
      </c>
      <c r="H6" s="48" t="s">
        <v>39</v>
      </c>
      <c r="I6" s="48" t="s">
        <v>38</v>
      </c>
      <c r="J6" s="48" t="s">
        <v>37</v>
      </c>
      <c r="K6" s="58"/>
    </row>
    <row r="7" spans="1:14" ht="16.5" customHeight="1">
      <c r="A7" s="13" t="s">
        <v>36</v>
      </c>
      <c r="B7" s="47">
        <f aca="true" t="shared" si="0" ref="B7:K7">B8+B11</f>
        <v>227190</v>
      </c>
      <c r="C7" s="47">
        <f t="shared" si="0"/>
        <v>199393</v>
      </c>
      <c r="D7" s="47">
        <f t="shared" si="0"/>
        <v>266480</v>
      </c>
      <c r="E7" s="47">
        <f t="shared" si="0"/>
        <v>138410</v>
      </c>
      <c r="F7" s="47">
        <f t="shared" si="0"/>
        <v>161298</v>
      </c>
      <c r="G7" s="47">
        <f t="shared" si="0"/>
        <v>180395</v>
      </c>
      <c r="H7" s="47">
        <f t="shared" si="0"/>
        <v>206807</v>
      </c>
      <c r="I7" s="47">
        <f t="shared" si="0"/>
        <v>265247</v>
      </c>
      <c r="J7" s="47">
        <f t="shared" si="0"/>
        <v>75931</v>
      </c>
      <c r="K7" s="47">
        <f t="shared" si="0"/>
        <v>1721151</v>
      </c>
      <c r="L7" s="46"/>
      <c r="M7"/>
      <c r="N7"/>
    </row>
    <row r="8" spans="1:14" ht="16.5" customHeight="1">
      <c r="A8" s="44" t="s">
        <v>35</v>
      </c>
      <c r="B8" s="45">
        <f aca="true" t="shared" si="1" ref="B8:J8">+B9+B10</f>
        <v>15152</v>
      </c>
      <c r="C8" s="45">
        <f t="shared" si="1"/>
        <v>14394</v>
      </c>
      <c r="D8" s="45">
        <f t="shared" si="1"/>
        <v>16620</v>
      </c>
      <c r="E8" s="45">
        <f t="shared" si="1"/>
        <v>9384</v>
      </c>
      <c r="F8" s="45">
        <f t="shared" si="1"/>
        <v>11312</v>
      </c>
      <c r="G8" s="45">
        <f t="shared" si="1"/>
        <v>7257</v>
      </c>
      <c r="H8" s="45">
        <f t="shared" si="1"/>
        <v>6421</v>
      </c>
      <c r="I8" s="45">
        <f t="shared" si="1"/>
        <v>15169</v>
      </c>
      <c r="J8" s="45">
        <f t="shared" si="1"/>
        <v>2419</v>
      </c>
      <c r="K8" s="38">
        <f>SUM(B8:J8)</f>
        <v>98128</v>
      </c>
      <c r="L8"/>
      <c r="M8"/>
      <c r="N8"/>
    </row>
    <row r="9" spans="1:14" ht="16.5" customHeight="1">
      <c r="A9" s="22" t="s">
        <v>34</v>
      </c>
      <c r="B9" s="45">
        <v>15139</v>
      </c>
      <c r="C9" s="45">
        <v>14392</v>
      </c>
      <c r="D9" s="45">
        <v>16618</v>
      </c>
      <c r="E9" s="45">
        <v>9362</v>
      </c>
      <c r="F9" s="45">
        <v>11304</v>
      </c>
      <c r="G9" s="45">
        <v>7257</v>
      </c>
      <c r="H9" s="45">
        <v>6421</v>
      </c>
      <c r="I9" s="45">
        <v>15152</v>
      </c>
      <c r="J9" s="45">
        <v>2419</v>
      </c>
      <c r="K9" s="38">
        <f>SUM(B9:J9)</f>
        <v>98064</v>
      </c>
      <c r="L9"/>
      <c r="M9"/>
      <c r="N9"/>
    </row>
    <row r="10" spans="1:14" ht="16.5" customHeight="1">
      <c r="A10" s="22" t="s">
        <v>33</v>
      </c>
      <c r="B10" s="45">
        <v>13</v>
      </c>
      <c r="C10" s="45">
        <v>2</v>
      </c>
      <c r="D10" s="45">
        <v>2</v>
      </c>
      <c r="E10" s="45">
        <v>22</v>
      </c>
      <c r="F10" s="45">
        <v>8</v>
      </c>
      <c r="G10" s="45">
        <v>0</v>
      </c>
      <c r="H10" s="45">
        <v>0</v>
      </c>
      <c r="I10" s="45">
        <v>17</v>
      </c>
      <c r="J10" s="45">
        <v>0</v>
      </c>
      <c r="K10" s="38">
        <f>SUM(B10:J10)</f>
        <v>64</v>
      </c>
      <c r="L10"/>
      <c r="M10"/>
      <c r="N10"/>
    </row>
    <row r="11" spans="1:14" ht="16.5" customHeight="1">
      <c r="A11" s="44" t="s">
        <v>32</v>
      </c>
      <c r="B11" s="43">
        <v>212038</v>
      </c>
      <c r="C11" s="43">
        <v>184999</v>
      </c>
      <c r="D11" s="43">
        <v>249860</v>
      </c>
      <c r="E11" s="43">
        <v>129026</v>
      </c>
      <c r="F11" s="43">
        <v>149986</v>
      </c>
      <c r="G11" s="43">
        <v>173138</v>
      </c>
      <c r="H11" s="43">
        <v>200386</v>
      </c>
      <c r="I11" s="43">
        <v>250078</v>
      </c>
      <c r="J11" s="43">
        <v>73512</v>
      </c>
      <c r="K11" s="38">
        <f>SUM(B11:J11)</f>
        <v>1623023</v>
      </c>
      <c r="L11"/>
      <c r="M11"/>
      <c r="N11"/>
    </row>
    <row r="12" spans="1:14" ht="12" customHeight="1">
      <c r="A12" s="22"/>
      <c r="B12" s="43"/>
      <c r="C12" s="43"/>
      <c r="D12" s="43"/>
      <c r="E12" s="43"/>
      <c r="F12" s="43"/>
      <c r="G12" s="43"/>
      <c r="H12" s="43"/>
      <c r="I12" s="43"/>
      <c r="J12" s="43"/>
      <c r="K12" s="38"/>
      <c r="L12"/>
      <c r="M12"/>
      <c r="N12"/>
    </row>
    <row r="13" spans="1:14" ht="16.5" customHeight="1">
      <c r="A13" s="16" t="s">
        <v>31</v>
      </c>
      <c r="B13" s="42">
        <v>3.4008</v>
      </c>
      <c r="C13" s="42">
        <v>3.7331</v>
      </c>
      <c r="D13" s="42">
        <v>4.1353</v>
      </c>
      <c r="E13" s="42">
        <v>3.6002</v>
      </c>
      <c r="F13" s="42">
        <v>3.8073</v>
      </c>
      <c r="G13" s="42">
        <v>3.8495</v>
      </c>
      <c r="H13" s="42">
        <v>3.0686</v>
      </c>
      <c r="I13" s="42">
        <v>3.0976</v>
      </c>
      <c r="J13" s="42">
        <v>3.5095</v>
      </c>
      <c r="K13" s="31"/>
      <c r="L13"/>
      <c r="M13"/>
      <c r="N13"/>
    </row>
    <row r="14" spans="1:11" ht="12" customHeight="1">
      <c r="A14" s="41"/>
      <c r="B14" s="17"/>
      <c r="C14" s="40"/>
      <c r="D14" s="40"/>
      <c r="E14" s="40"/>
      <c r="F14" s="40"/>
      <c r="G14" s="40"/>
      <c r="H14" s="40"/>
      <c r="I14" s="40"/>
      <c r="J14" s="40"/>
      <c r="K14" s="31"/>
    </row>
    <row r="15" spans="1:11" ht="16.5" customHeight="1">
      <c r="A15" s="16" t="s">
        <v>30</v>
      </c>
      <c r="B15" s="39">
        <v>1.494335245286106</v>
      </c>
      <c r="C15" s="39">
        <v>1.567430202170734</v>
      </c>
      <c r="D15" s="39">
        <v>1.255095080722835</v>
      </c>
      <c r="E15" s="39">
        <v>1.652579913747167</v>
      </c>
      <c r="F15" s="39">
        <v>1.435906312811539</v>
      </c>
      <c r="G15" s="39">
        <v>1.381666766033</v>
      </c>
      <c r="H15" s="39">
        <v>1.356750526872436</v>
      </c>
      <c r="I15" s="39">
        <v>1.424175799153818</v>
      </c>
      <c r="J15" s="39">
        <v>1.649672688253271</v>
      </c>
      <c r="K15" s="31"/>
    </row>
    <row r="16" spans="1:11" ht="12" customHeight="1">
      <c r="A16" s="16"/>
      <c r="B16" s="31"/>
      <c r="C16" s="31"/>
      <c r="D16" s="31"/>
      <c r="E16" s="38"/>
      <c r="F16" s="31"/>
      <c r="G16" s="31"/>
      <c r="H16" s="31"/>
      <c r="I16" s="31"/>
      <c r="J16" s="31"/>
      <c r="K16" s="15"/>
    </row>
    <row r="17" spans="1:14" ht="16.5" customHeight="1">
      <c r="A17" s="37" t="s">
        <v>70</v>
      </c>
      <c r="B17" s="36">
        <f>B18+B19+B20+B21+B22+B23+B24</f>
        <v>1153152.69</v>
      </c>
      <c r="C17" s="36">
        <f aca="true" t="shared" si="2" ref="C17:J17">C18+C19+C20+C21+C22+C23+C24</f>
        <v>1160085.94</v>
      </c>
      <c r="D17" s="36">
        <f t="shared" si="2"/>
        <v>1368198.9200000002</v>
      </c>
      <c r="E17" s="36">
        <f t="shared" si="2"/>
        <v>825246.5299999999</v>
      </c>
      <c r="F17" s="36">
        <f t="shared" si="2"/>
        <v>881125.41</v>
      </c>
      <c r="G17" s="36">
        <f t="shared" si="2"/>
        <v>949120.2800000001</v>
      </c>
      <c r="H17" s="36">
        <f t="shared" si="2"/>
        <v>858970.57</v>
      </c>
      <c r="I17" s="36">
        <f t="shared" si="2"/>
        <v>1184538.4300000002</v>
      </c>
      <c r="J17" s="36">
        <f t="shared" si="2"/>
        <v>438240.49000000005</v>
      </c>
      <c r="K17" s="36">
        <f aca="true" t="shared" si="3" ref="K17:K24">SUM(B17:J17)</f>
        <v>8818679.260000002</v>
      </c>
      <c r="L17"/>
      <c r="M17"/>
      <c r="N17"/>
    </row>
    <row r="18" spans="1:14" ht="16.5" customHeight="1">
      <c r="A18" s="35" t="s">
        <v>29</v>
      </c>
      <c r="B18" s="30">
        <f aca="true" t="shared" si="4" ref="B18:J18">ROUND(B13*B7,2)</f>
        <v>772627.75</v>
      </c>
      <c r="C18" s="30">
        <f t="shared" si="4"/>
        <v>744354.01</v>
      </c>
      <c r="D18" s="30">
        <f t="shared" si="4"/>
        <v>1101974.74</v>
      </c>
      <c r="E18" s="30">
        <f t="shared" si="4"/>
        <v>498303.68</v>
      </c>
      <c r="F18" s="30">
        <f t="shared" si="4"/>
        <v>614109.88</v>
      </c>
      <c r="G18" s="30">
        <f t="shared" si="4"/>
        <v>694430.55</v>
      </c>
      <c r="H18" s="30">
        <f t="shared" si="4"/>
        <v>634607.96</v>
      </c>
      <c r="I18" s="30">
        <f t="shared" si="4"/>
        <v>821629.11</v>
      </c>
      <c r="J18" s="30">
        <f t="shared" si="4"/>
        <v>266479.84</v>
      </c>
      <c r="K18" s="30">
        <f t="shared" si="3"/>
        <v>6148517.5200000005</v>
      </c>
      <c r="L18"/>
      <c r="M18"/>
      <c r="N18"/>
    </row>
    <row r="19" spans="1:14" ht="16.5" customHeight="1">
      <c r="A19" s="18" t="s">
        <v>28</v>
      </c>
      <c r="B19" s="30">
        <f aca="true" t="shared" si="5" ref="B19:J19">IF(B15&lt;&gt;0,ROUND((B15-1)*B18,2),0)</f>
        <v>381937.13</v>
      </c>
      <c r="C19" s="30">
        <f t="shared" si="5"/>
        <v>422368.95</v>
      </c>
      <c r="D19" s="30">
        <f t="shared" si="5"/>
        <v>281108.34</v>
      </c>
      <c r="E19" s="30">
        <f t="shared" si="5"/>
        <v>325182.97</v>
      </c>
      <c r="F19" s="30">
        <f t="shared" si="5"/>
        <v>267694.37</v>
      </c>
      <c r="G19" s="30">
        <f t="shared" si="5"/>
        <v>265041.06</v>
      </c>
      <c r="H19" s="30">
        <f t="shared" si="5"/>
        <v>226396.72</v>
      </c>
      <c r="I19" s="30">
        <f t="shared" si="5"/>
        <v>348515.18</v>
      </c>
      <c r="J19" s="30">
        <f t="shared" si="5"/>
        <v>173124.67</v>
      </c>
      <c r="K19" s="30">
        <f t="shared" si="3"/>
        <v>2691369.3900000006</v>
      </c>
      <c r="L19"/>
      <c r="M19"/>
      <c r="N19"/>
    </row>
    <row r="20" spans="1:14" ht="16.5" customHeight="1">
      <c r="A20" s="18" t="s">
        <v>27</v>
      </c>
      <c r="B20" s="30">
        <v>30569.18</v>
      </c>
      <c r="C20" s="30">
        <v>22300.28</v>
      </c>
      <c r="D20" s="30">
        <v>20076.77</v>
      </c>
      <c r="E20" s="30">
        <v>19978.64</v>
      </c>
      <c r="F20" s="30">
        <v>20797.18</v>
      </c>
      <c r="G20" s="30">
        <v>14141.87</v>
      </c>
      <c r="H20" s="30">
        <v>21183.68</v>
      </c>
      <c r="I20" s="30">
        <v>42087.08</v>
      </c>
      <c r="J20" s="30">
        <v>10432.28</v>
      </c>
      <c r="K20" s="30">
        <f t="shared" si="3"/>
        <v>201566.96</v>
      </c>
      <c r="L20"/>
      <c r="M20"/>
      <c r="N20"/>
    </row>
    <row r="21" spans="1:14" ht="16.5" customHeight="1">
      <c r="A21" s="18" t="s">
        <v>26</v>
      </c>
      <c r="B21" s="30">
        <v>1323.86</v>
      </c>
      <c r="C21" s="34">
        <v>2647.72</v>
      </c>
      <c r="D21" s="34">
        <v>0</v>
      </c>
      <c r="E21" s="30">
        <v>1323.86</v>
      </c>
      <c r="F21" s="30">
        <v>1323.86</v>
      </c>
      <c r="G21" s="34">
        <v>0</v>
      </c>
      <c r="H21" s="34">
        <v>0</v>
      </c>
      <c r="I21" s="34">
        <v>1323.86</v>
      </c>
      <c r="J21" s="34">
        <v>0</v>
      </c>
      <c r="K21" s="30">
        <f t="shared" si="3"/>
        <v>7943.159999999999</v>
      </c>
      <c r="L21"/>
      <c r="M21"/>
      <c r="N21"/>
    </row>
    <row r="22" spans="1:14" ht="16.5" customHeight="1">
      <c r="A22" s="18" t="s">
        <v>25</v>
      </c>
      <c r="B22" s="30">
        <v>0</v>
      </c>
      <c r="C22" s="30">
        <v>0</v>
      </c>
      <c r="D22" s="30">
        <v>0</v>
      </c>
      <c r="E22" s="30">
        <v>0</v>
      </c>
      <c r="F22" s="30">
        <v>0</v>
      </c>
      <c r="G22" s="30">
        <v>0</v>
      </c>
      <c r="H22" s="30">
        <v>0</v>
      </c>
      <c r="I22" s="30">
        <v>0</v>
      </c>
      <c r="J22" s="30">
        <v>0</v>
      </c>
      <c r="K22" s="30">
        <f t="shared" si="3"/>
        <v>0</v>
      </c>
      <c r="L22"/>
      <c r="M22"/>
      <c r="N22"/>
    </row>
    <row r="23" spans="1:14" ht="16.5" customHeight="1">
      <c r="A23" s="18" t="s">
        <v>68</v>
      </c>
      <c r="B23" s="30">
        <v>-107.48</v>
      </c>
      <c r="C23" s="30">
        <v>0</v>
      </c>
      <c r="D23" s="30">
        <v>-471.76</v>
      </c>
      <c r="E23" s="30">
        <v>-231.1</v>
      </c>
      <c r="F23" s="30">
        <v>0</v>
      </c>
      <c r="G23" s="30">
        <v>-555</v>
      </c>
      <c r="H23" s="30">
        <v>-104.06</v>
      </c>
      <c r="I23" s="30">
        <v>0</v>
      </c>
      <c r="J23" s="30">
        <v>0</v>
      </c>
      <c r="K23" s="30">
        <f t="shared" si="3"/>
        <v>-1469.4</v>
      </c>
      <c r="L23"/>
      <c r="M23"/>
      <c r="N23"/>
    </row>
    <row r="24" spans="1:14" ht="16.5" customHeight="1">
      <c r="A24" s="18" t="s">
        <v>69</v>
      </c>
      <c r="B24" s="30">
        <v>-33197.75</v>
      </c>
      <c r="C24" s="30">
        <v>-31585.02</v>
      </c>
      <c r="D24" s="30">
        <v>-34489.17</v>
      </c>
      <c r="E24" s="30">
        <v>-19311.52</v>
      </c>
      <c r="F24" s="30">
        <v>-22799.88</v>
      </c>
      <c r="G24" s="30">
        <v>-23938.2</v>
      </c>
      <c r="H24" s="30">
        <v>-23113.73</v>
      </c>
      <c r="I24" s="30">
        <v>-29016.8</v>
      </c>
      <c r="J24" s="30">
        <v>-11796.3</v>
      </c>
      <c r="K24" s="30">
        <f t="shared" si="3"/>
        <v>-229248.37</v>
      </c>
      <c r="L24"/>
      <c r="M24"/>
      <c r="N24"/>
    </row>
    <row r="25" spans="1:11" ht="12" customHeight="1">
      <c r="A25" s="33"/>
      <c r="B25" s="32">
        <v>0</v>
      </c>
      <c r="C25" s="32">
        <v>0</v>
      </c>
      <c r="D25" s="32">
        <v>0</v>
      </c>
      <c r="E25" s="32">
        <v>0</v>
      </c>
      <c r="F25" s="32">
        <v>0</v>
      </c>
      <c r="G25" s="32">
        <v>0</v>
      </c>
      <c r="H25" s="32">
        <v>0</v>
      </c>
      <c r="I25" s="32">
        <v>0</v>
      </c>
      <c r="J25" s="32">
        <v>0</v>
      </c>
      <c r="K25" s="32"/>
    </row>
    <row r="26" spans="1:11" ht="12" customHeight="1">
      <c r="A26" s="18"/>
      <c r="B26" s="31">
        <v>0</v>
      </c>
      <c r="C26" s="31">
        <v>0</v>
      </c>
      <c r="D26" s="31">
        <v>0</v>
      </c>
      <c r="E26" s="31">
        <v>0</v>
      </c>
      <c r="F26" s="31">
        <v>0</v>
      </c>
      <c r="G26" s="31">
        <v>0</v>
      </c>
      <c r="H26" s="31">
        <v>0</v>
      </c>
      <c r="I26" s="31">
        <v>0</v>
      </c>
      <c r="J26" s="31">
        <v>0</v>
      </c>
      <c r="K26" s="31"/>
    </row>
    <row r="27" spans="1:14" ht="16.5" customHeight="1">
      <c r="A27" s="16" t="s">
        <v>24</v>
      </c>
      <c r="B27" s="30">
        <f aca="true" t="shared" si="6" ref="B27:J27">+B28+B33+B45</f>
        <v>-134065.99</v>
      </c>
      <c r="C27" s="30">
        <f t="shared" si="6"/>
        <v>-68145.69</v>
      </c>
      <c r="D27" s="30">
        <f t="shared" si="6"/>
        <v>-130267.91</v>
      </c>
      <c r="E27" s="30">
        <f t="shared" si="6"/>
        <v>-120070.56</v>
      </c>
      <c r="F27" s="30">
        <f t="shared" si="6"/>
        <v>-49737.6</v>
      </c>
      <c r="G27" s="30">
        <f t="shared" si="6"/>
        <v>-118952.29999999999</v>
      </c>
      <c r="H27" s="30">
        <f t="shared" si="6"/>
        <v>-44187.22</v>
      </c>
      <c r="I27" s="30">
        <f t="shared" si="6"/>
        <v>-75804.95</v>
      </c>
      <c r="J27" s="30">
        <f t="shared" si="6"/>
        <v>-28751.72</v>
      </c>
      <c r="K27" s="30">
        <f aca="true" t="shared" si="7" ref="K27:K35">SUM(B27:J27)</f>
        <v>-769983.9399999998</v>
      </c>
      <c r="L27"/>
      <c r="M27"/>
      <c r="N27"/>
    </row>
    <row r="28" spans="1:14" ht="16.5" customHeight="1">
      <c r="A28" s="18" t="s">
        <v>23</v>
      </c>
      <c r="B28" s="30">
        <f aca="true" t="shared" si="8" ref="B28:J28">B29+B30+B31+B32</f>
        <v>-134065.99</v>
      </c>
      <c r="C28" s="30">
        <f t="shared" si="8"/>
        <v>-68145.69</v>
      </c>
      <c r="D28" s="30">
        <f t="shared" si="8"/>
        <v>-94217.29000000001</v>
      </c>
      <c r="E28" s="30">
        <f t="shared" si="8"/>
        <v>-120070.56</v>
      </c>
      <c r="F28" s="30">
        <f t="shared" si="8"/>
        <v>-49737.6</v>
      </c>
      <c r="G28" s="30">
        <f t="shared" si="8"/>
        <v>-118952.29999999999</v>
      </c>
      <c r="H28" s="30">
        <f t="shared" si="8"/>
        <v>-44187.22</v>
      </c>
      <c r="I28" s="30">
        <f t="shared" si="8"/>
        <v>-91536.05</v>
      </c>
      <c r="J28" s="30">
        <f t="shared" si="8"/>
        <v>-18315.24</v>
      </c>
      <c r="K28" s="30">
        <f t="shared" si="7"/>
        <v>-739227.94</v>
      </c>
      <c r="L28"/>
      <c r="M28"/>
      <c r="N28"/>
    </row>
    <row r="29" spans="1:14" s="23" customFormat="1" ht="16.5" customHeight="1">
      <c r="A29" s="29" t="s">
        <v>58</v>
      </c>
      <c r="B29" s="30">
        <f>-ROUND((B9)*$E$3,2)</f>
        <v>-66611.6</v>
      </c>
      <c r="C29" s="30">
        <f aca="true" t="shared" si="9" ref="C29:J29">-ROUND((C9)*$E$3,2)</f>
        <v>-63324.8</v>
      </c>
      <c r="D29" s="30">
        <f t="shared" si="9"/>
        <v>-73119.2</v>
      </c>
      <c r="E29" s="30">
        <f t="shared" si="9"/>
        <v>-41192.8</v>
      </c>
      <c r="F29" s="30">
        <f t="shared" si="9"/>
        <v>-49737.6</v>
      </c>
      <c r="G29" s="30">
        <f t="shared" si="9"/>
        <v>-31930.8</v>
      </c>
      <c r="H29" s="30">
        <f t="shared" si="9"/>
        <v>-28252.4</v>
      </c>
      <c r="I29" s="30">
        <f t="shared" si="9"/>
        <v>-66668.8</v>
      </c>
      <c r="J29" s="30">
        <f t="shared" si="9"/>
        <v>-10643.6</v>
      </c>
      <c r="K29" s="30">
        <f t="shared" si="7"/>
        <v>-431481.6</v>
      </c>
      <c r="L29" s="28"/>
      <c r="M29"/>
      <c r="N29"/>
    </row>
    <row r="30" spans="1:14" ht="16.5" customHeight="1">
      <c r="A30" s="25" t="s">
        <v>22</v>
      </c>
      <c r="B30" s="26">
        <v>0</v>
      </c>
      <c r="C30" s="26">
        <v>0</v>
      </c>
      <c r="D30" s="26">
        <v>0</v>
      </c>
      <c r="E30" s="26">
        <v>0</v>
      </c>
      <c r="F30" s="26">
        <v>0</v>
      </c>
      <c r="G30" s="26">
        <v>0</v>
      </c>
      <c r="H30" s="26">
        <v>0</v>
      </c>
      <c r="I30" s="26">
        <v>0</v>
      </c>
      <c r="J30" s="26">
        <v>0</v>
      </c>
      <c r="K30" s="30">
        <f t="shared" si="7"/>
        <v>0</v>
      </c>
      <c r="L30"/>
      <c r="M30"/>
      <c r="N30"/>
    </row>
    <row r="31" spans="1:14" ht="16.5" customHeight="1">
      <c r="A31" s="25" t="s">
        <v>21</v>
      </c>
      <c r="B31" s="30">
        <v>-154</v>
      </c>
      <c r="C31" s="30">
        <v>-61.6</v>
      </c>
      <c r="D31" s="30">
        <v>-61.6</v>
      </c>
      <c r="E31" s="30">
        <v>-154</v>
      </c>
      <c r="F31" s="26">
        <v>0</v>
      </c>
      <c r="G31" s="30">
        <v>-30.8</v>
      </c>
      <c r="H31" s="30">
        <v>0</v>
      </c>
      <c r="I31" s="30">
        <v>0</v>
      </c>
      <c r="J31" s="30">
        <v>0</v>
      </c>
      <c r="K31" s="30">
        <f t="shared" si="7"/>
        <v>-462</v>
      </c>
      <c r="L31"/>
      <c r="M31"/>
      <c r="N31"/>
    </row>
    <row r="32" spans="1:14" ht="16.5" customHeight="1">
      <c r="A32" s="25" t="s">
        <v>20</v>
      </c>
      <c r="B32" s="30">
        <v>-67300.39</v>
      </c>
      <c r="C32" s="30">
        <v>-4759.29</v>
      </c>
      <c r="D32" s="30">
        <v>-21036.49</v>
      </c>
      <c r="E32" s="30">
        <v>-78723.76</v>
      </c>
      <c r="F32" s="26">
        <v>0</v>
      </c>
      <c r="G32" s="30">
        <v>-86990.7</v>
      </c>
      <c r="H32" s="30">
        <v>-15934.82</v>
      </c>
      <c r="I32" s="30">
        <v>-24867.25</v>
      </c>
      <c r="J32" s="30">
        <v>-7671.64</v>
      </c>
      <c r="K32" s="30">
        <f t="shared" si="7"/>
        <v>-307284.34</v>
      </c>
      <c r="L32"/>
      <c r="M32"/>
      <c r="N32"/>
    </row>
    <row r="33" spans="1:14" s="23" customFormat="1" ht="16.5" customHeight="1">
      <c r="A33" s="18" t="s">
        <v>19</v>
      </c>
      <c r="B33" s="27">
        <f aca="true" t="shared" si="10" ref="B33:J33">SUM(B34:B43)</f>
        <v>0</v>
      </c>
      <c r="C33" s="27">
        <f t="shared" si="10"/>
        <v>0</v>
      </c>
      <c r="D33" s="27">
        <f t="shared" si="10"/>
        <v>-36050.62</v>
      </c>
      <c r="E33" s="27">
        <f t="shared" si="10"/>
        <v>0</v>
      </c>
      <c r="F33" s="27">
        <f t="shared" si="10"/>
        <v>0</v>
      </c>
      <c r="G33" s="27">
        <f t="shared" si="10"/>
        <v>0</v>
      </c>
      <c r="H33" s="27">
        <f t="shared" si="10"/>
        <v>0</v>
      </c>
      <c r="I33" s="27">
        <f t="shared" si="10"/>
        <v>0</v>
      </c>
      <c r="J33" s="27">
        <f t="shared" si="10"/>
        <v>-10436.48</v>
      </c>
      <c r="K33" s="30">
        <f t="shared" si="7"/>
        <v>-46487.100000000006</v>
      </c>
      <c r="L33"/>
      <c r="M33"/>
      <c r="N33"/>
    </row>
    <row r="34" spans="1:14" ht="16.5" customHeight="1">
      <c r="A34" s="25" t="s">
        <v>18</v>
      </c>
      <c r="B34" s="17">
        <v>0</v>
      </c>
      <c r="C34" s="17">
        <v>0</v>
      </c>
      <c r="D34" s="27">
        <v>-36050.62</v>
      </c>
      <c r="E34" s="26">
        <v>0</v>
      </c>
      <c r="F34" s="26">
        <v>0</v>
      </c>
      <c r="G34" s="17">
        <v>0</v>
      </c>
      <c r="H34" s="26">
        <v>0</v>
      </c>
      <c r="I34" s="17">
        <v>0</v>
      </c>
      <c r="J34" s="27">
        <v>-10436.48</v>
      </c>
      <c r="K34" s="30">
        <f t="shared" si="7"/>
        <v>-46487.100000000006</v>
      </c>
      <c r="L34"/>
      <c r="M34"/>
      <c r="N34"/>
    </row>
    <row r="35" spans="1:14" ht="16.5" customHeight="1">
      <c r="A35" s="25" t="s">
        <v>17</v>
      </c>
      <c r="B35" s="27">
        <v>0</v>
      </c>
      <c r="C35" s="27">
        <v>0</v>
      </c>
      <c r="D35" s="27">
        <v>0</v>
      </c>
      <c r="E35" s="27">
        <v>0</v>
      </c>
      <c r="F35" s="27">
        <v>0</v>
      </c>
      <c r="G35" s="27">
        <v>0</v>
      </c>
      <c r="H35" s="27">
        <v>0</v>
      </c>
      <c r="I35" s="27">
        <v>0</v>
      </c>
      <c r="J35" s="27">
        <v>0</v>
      </c>
      <c r="K35" s="30">
        <f t="shared" si="7"/>
        <v>0</v>
      </c>
      <c r="L35"/>
      <c r="M35"/>
      <c r="N35"/>
    </row>
    <row r="36" spans="1:14" ht="16.5" customHeight="1">
      <c r="A36" s="25" t="s">
        <v>16</v>
      </c>
      <c r="B36" s="17">
        <v>0</v>
      </c>
      <c r="C36" s="17">
        <v>0</v>
      </c>
      <c r="D36" s="17">
        <v>0</v>
      </c>
      <c r="E36" s="17">
        <v>0</v>
      </c>
      <c r="F36" s="17">
        <v>0</v>
      </c>
      <c r="G36" s="17">
        <v>0</v>
      </c>
      <c r="H36" s="17">
        <v>0</v>
      </c>
      <c r="I36" s="17">
        <v>0</v>
      </c>
      <c r="J36" s="17">
        <v>0</v>
      </c>
      <c r="K36" s="17">
        <v>0</v>
      </c>
      <c r="L36"/>
      <c r="M36"/>
      <c r="N36"/>
    </row>
    <row r="37" spans="1:14" ht="16.5" customHeight="1">
      <c r="A37" s="25" t="s">
        <v>15</v>
      </c>
      <c r="B37" s="17">
        <v>0</v>
      </c>
      <c r="C37" s="17">
        <v>0</v>
      </c>
      <c r="D37" s="17">
        <v>0</v>
      </c>
      <c r="E37" s="17">
        <v>0</v>
      </c>
      <c r="F37" s="17">
        <v>0</v>
      </c>
      <c r="G37" s="17">
        <v>0</v>
      </c>
      <c r="H37" s="17">
        <v>0</v>
      </c>
      <c r="I37" s="17">
        <v>0</v>
      </c>
      <c r="J37" s="17">
        <v>0</v>
      </c>
      <c r="K37" s="17">
        <v>0</v>
      </c>
      <c r="L37"/>
      <c r="M37"/>
      <c r="N37"/>
    </row>
    <row r="38" spans="1:14" ht="16.5" customHeight="1">
      <c r="A38" s="25" t="s">
        <v>14</v>
      </c>
      <c r="B38" s="17">
        <v>0</v>
      </c>
      <c r="C38" s="17">
        <v>0</v>
      </c>
      <c r="D38" s="17">
        <v>0</v>
      </c>
      <c r="E38" s="17">
        <v>0</v>
      </c>
      <c r="F38" s="17">
        <v>0</v>
      </c>
      <c r="G38" s="17">
        <v>0</v>
      </c>
      <c r="H38" s="17">
        <v>0</v>
      </c>
      <c r="I38" s="17">
        <v>0</v>
      </c>
      <c r="J38" s="17">
        <v>0</v>
      </c>
      <c r="K38" s="17">
        <v>0</v>
      </c>
      <c r="L38"/>
      <c r="M38"/>
      <c r="N38"/>
    </row>
    <row r="39" spans="1:14" ht="16.5" customHeight="1">
      <c r="A39" s="25" t="s">
        <v>13</v>
      </c>
      <c r="B39" s="17">
        <v>0</v>
      </c>
      <c r="C39" s="17">
        <v>0</v>
      </c>
      <c r="D39" s="17">
        <v>0</v>
      </c>
      <c r="E39" s="17">
        <v>0</v>
      </c>
      <c r="F39" s="17">
        <v>0</v>
      </c>
      <c r="G39" s="17">
        <v>0</v>
      </c>
      <c r="H39" s="17">
        <v>0</v>
      </c>
      <c r="I39" s="17">
        <v>0</v>
      </c>
      <c r="J39" s="17">
        <v>0</v>
      </c>
      <c r="K39" s="17">
        <v>0</v>
      </c>
      <c r="L39"/>
      <c r="M39"/>
      <c r="N39"/>
    </row>
    <row r="40" spans="1:12" s="23" customFormat="1" ht="16.5" customHeight="1">
      <c r="A40" s="25" t="s">
        <v>12</v>
      </c>
      <c r="B40" s="17">
        <v>0</v>
      </c>
      <c r="C40" s="17">
        <v>0</v>
      </c>
      <c r="D40" s="17">
        <v>0</v>
      </c>
      <c r="E40" s="17">
        <v>0</v>
      </c>
      <c r="F40" s="17">
        <v>0</v>
      </c>
      <c r="G40" s="17">
        <v>0</v>
      </c>
      <c r="H40" s="17">
        <v>0</v>
      </c>
      <c r="I40" s="17">
        <v>0</v>
      </c>
      <c r="J40" s="17">
        <v>0</v>
      </c>
      <c r="K40" s="17">
        <v>0</v>
      </c>
      <c r="L40" s="24"/>
    </row>
    <row r="41" spans="1:14" s="23" customFormat="1" ht="16.5" customHeight="1">
      <c r="A41" s="25" t="s">
        <v>11</v>
      </c>
      <c r="B41" s="17">
        <v>0</v>
      </c>
      <c r="C41" s="17">
        <v>0</v>
      </c>
      <c r="D41" s="17">
        <v>0</v>
      </c>
      <c r="E41" s="17">
        <v>535000</v>
      </c>
      <c r="F41" s="17">
        <v>0</v>
      </c>
      <c r="G41" s="17">
        <v>0</v>
      </c>
      <c r="H41" s="17">
        <v>0</v>
      </c>
      <c r="I41" s="17">
        <v>0</v>
      </c>
      <c r="J41" s="17">
        <v>0</v>
      </c>
      <c r="K41" s="17">
        <f>SUM(B41:J41)</f>
        <v>535000</v>
      </c>
      <c r="L41" s="24"/>
      <c r="M41"/>
      <c r="N41"/>
    </row>
    <row r="42" spans="1:14" s="23" customFormat="1" ht="16.5" customHeight="1">
      <c r="A42" s="25" t="s">
        <v>10</v>
      </c>
      <c r="B42" s="17">
        <v>0</v>
      </c>
      <c r="C42" s="17">
        <v>0</v>
      </c>
      <c r="D42" s="17">
        <v>0</v>
      </c>
      <c r="E42" s="17">
        <v>-535000</v>
      </c>
      <c r="F42" s="17">
        <v>0</v>
      </c>
      <c r="G42" s="17">
        <v>0</v>
      </c>
      <c r="H42" s="17">
        <v>0</v>
      </c>
      <c r="I42" s="17">
        <v>0</v>
      </c>
      <c r="J42" s="17">
        <v>0</v>
      </c>
      <c r="K42" s="17">
        <f>SUM(B42:J42)</f>
        <v>-535000</v>
      </c>
      <c r="L42" s="24"/>
      <c r="M42"/>
      <c r="N42"/>
    </row>
    <row r="43" spans="1:14" s="23" customFormat="1" ht="16.5" customHeight="1">
      <c r="A43" s="25" t="s">
        <v>9</v>
      </c>
      <c r="B43" s="17">
        <v>0</v>
      </c>
      <c r="C43" s="17">
        <v>0</v>
      </c>
      <c r="D43" s="17">
        <v>0</v>
      </c>
      <c r="E43" s="17">
        <v>0</v>
      </c>
      <c r="F43" s="17">
        <v>0</v>
      </c>
      <c r="G43" s="17">
        <v>0</v>
      </c>
      <c r="H43" s="17">
        <v>0</v>
      </c>
      <c r="I43" s="17">
        <v>0</v>
      </c>
      <c r="J43" s="17">
        <v>0</v>
      </c>
      <c r="K43" s="17">
        <f>SUM(B43:J43)</f>
        <v>0</v>
      </c>
      <c r="L43" s="24"/>
      <c r="M43"/>
      <c r="N43"/>
    </row>
    <row r="44" spans="1:12" ht="12" customHeight="1">
      <c r="A44" s="22"/>
      <c r="B44" s="17">
        <v>0</v>
      </c>
      <c r="C44" s="17">
        <v>0</v>
      </c>
      <c r="D44" s="17">
        <v>0</v>
      </c>
      <c r="E44" s="17">
        <v>0</v>
      </c>
      <c r="F44" s="17">
        <v>0</v>
      </c>
      <c r="G44" s="17">
        <v>0</v>
      </c>
      <c r="H44" s="17">
        <v>0</v>
      </c>
      <c r="I44" s="17">
        <v>0</v>
      </c>
      <c r="J44" s="17">
        <v>0</v>
      </c>
      <c r="K44" s="17"/>
      <c r="L44" s="21"/>
    </row>
    <row r="45" spans="1:14" ht="16.5" customHeight="1">
      <c r="A45" s="18" t="s">
        <v>72</v>
      </c>
      <c r="B45" s="17">
        <v>0</v>
      </c>
      <c r="C45" s="17">
        <v>0</v>
      </c>
      <c r="D45" s="17">
        <v>0</v>
      </c>
      <c r="E45" s="17">
        <v>0</v>
      </c>
      <c r="F45" s="17">
        <v>0</v>
      </c>
      <c r="G45" s="17">
        <v>0</v>
      </c>
      <c r="H45" s="17">
        <v>0</v>
      </c>
      <c r="I45" s="27">
        <v>15731.1</v>
      </c>
      <c r="J45" s="17">
        <v>0</v>
      </c>
      <c r="K45" s="27">
        <f>SUM(B45:J45)</f>
        <v>15731.1</v>
      </c>
      <c r="L45" s="21"/>
      <c r="M45"/>
      <c r="N45"/>
    </row>
    <row r="46" spans="1:12" ht="12" customHeight="1">
      <c r="A46" s="18"/>
      <c r="B46" s="15">
        <v>0</v>
      </c>
      <c r="C46" s="15">
        <v>0</v>
      </c>
      <c r="D46" s="15">
        <v>0</v>
      </c>
      <c r="E46" s="15">
        <v>0</v>
      </c>
      <c r="F46" s="15">
        <v>0</v>
      </c>
      <c r="G46" s="15">
        <v>0</v>
      </c>
      <c r="H46" s="15">
        <v>0</v>
      </c>
      <c r="I46" s="15">
        <v>0</v>
      </c>
      <c r="J46" s="15">
        <v>0</v>
      </c>
      <c r="K46" s="20"/>
      <c r="L46" s="9"/>
    </row>
    <row r="47" spans="1:12" ht="16.5" customHeight="1">
      <c r="A47" s="16" t="s">
        <v>8</v>
      </c>
      <c r="B47" s="27">
        <f>IF(B17+B27+B48&lt;0,0,B17+B27+B48)</f>
        <v>1019086.7</v>
      </c>
      <c r="C47" s="27">
        <f aca="true" t="shared" si="11" ref="C47:J47">IF(C17+C27+C48&lt;0,0,C17+C27+C48)</f>
        <v>1091940.25</v>
      </c>
      <c r="D47" s="27">
        <f t="shared" si="11"/>
        <v>1237931.0100000002</v>
      </c>
      <c r="E47" s="27">
        <f t="shared" si="11"/>
        <v>705175.97</v>
      </c>
      <c r="F47" s="27">
        <f t="shared" si="11"/>
        <v>831387.81</v>
      </c>
      <c r="G47" s="27">
        <f t="shared" si="11"/>
        <v>830167.9800000002</v>
      </c>
      <c r="H47" s="27">
        <f t="shared" si="11"/>
        <v>814783.35</v>
      </c>
      <c r="I47" s="27">
        <f t="shared" si="11"/>
        <v>1108733.4800000002</v>
      </c>
      <c r="J47" s="27">
        <f t="shared" si="11"/>
        <v>409488.77</v>
      </c>
      <c r="K47" s="20">
        <f>SUM(B47:J47)</f>
        <v>8048695.32</v>
      </c>
      <c r="L47" s="55"/>
    </row>
    <row r="48" spans="1:13" ht="16.5" customHeight="1">
      <c r="A48" s="18" t="s">
        <v>7</v>
      </c>
      <c r="B48" s="17">
        <v>0</v>
      </c>
      <c r="C48" s="17">
        <v>0</v>
      </c>
      <c r="D48" s="17">
        <v>0</v>
      </c>
      <c r="E48" s="17">
        <v>0</v>
      </c>
      <c r="F48" s="17">
        <v>0</v>
      </c>
      <c r="G48" s="17">
        <v>0</v>
      </c>
      <c r="H48" s="17">
        <v>0</v>
      </c>
      <c r="I48" s="17">
        <v>0</v>
      </c>
      <c r="J48" s="17">
        <v>0</v>
      </c>
      <c r="K48" s="17">
        <f>SUM(B48:J48)</f>
        <v>0</v>
      </c>
      <c r="M48" s="19"/>
    </row>
    <row r="49" spans="1:14" ht="16.5" customHeight="1">
      <c r="A49" s="18" t="s">
        <v>6</v>
      </c>
      <c r="B49" s="27">
        <f>IF(B17+B27+B48&gt;0,0,B17+B27+B48)</f>
        <v>0</v>
      </c>
      <c r="C49" s="27">
        <f aca="true" t="shared" si="12" ref="C49:J49">IF(C17+C27+C48&gt;0,0,C17+C27+C48)</f>
        <v>0</v>
      </c>
      <c r="D49" s="27">
        <f t="shared" si="12"/>
        <v>0</v>
      </c>
      <c r="E49" s="27">
        <f t="shared" si="12"/>
        <v>0</v>
      </c>
      <c r="F49" s="27">
        <f t="shared" si="12"/>
        <v>0</v>
      </c>
      <c r="G49" s="27">
        <f t="shared" si="12"/>
        <v>0</v>
      </c>
      <c r="H49" s="27">
        <f t="shared" si="12"/>
        <v>0</v>
      </c>
      <c r="I49" s="27">
        <f t="shared" si="12"/>
        <v>0</v>
      </c>
      <c r="J49" s="27">
        <f t="shared" si="12"/>
        <v>0</v>
      </c>
      <c r="K49" s="17">
        <f>SUM(B49:J49)</f>
        <v>0</v>
      </c>
      <c r="L49"/>
      <c r="M49"/>
      <c r="N49"/>
    </row>
    <row r="50" spans="1:11" ht="12" customHeight="1">
      <c r="A50" s="16"/>
      <c r="B50" s="15"/>
      <c r="C50" s="15"/>
      <c r="D50" s="15"/>
      <c r="E50" s="15"/>
      <c r="F50" s="15"/>
      <c r="G50" s="15"/>
      <c r="H50" s="15"/>
      <c r="I50" s="15"/>
      <c r="J50" s="15"/>
      <c r="K50" s="15"/>
    </row>
    <row r="51" spans="1:11" ht="12" customHeight="1">
      <c r="A51" s="14"/>
      <c r="B51" s="14"/>
      <c r="C51" s="14"/>
      <c r="D51" s="14"/>
      <c r="E51" s="14"/>
      <c r="F51" s="14"/>
      <c r="G51" s="14"/>
      <c r="H51" s="14"/>
      <c r="I51" s="14"/>
      <c r="J51" s="14"/>
      <c r="K51" s="14"/>
    </row>
    <row r="52" spans="1:11" ht="12" customHeight="1">
      <c r="A52" s="13"/>
      <c r="B52" s="12">
        <v>0</v>
      </c>
      <c r="C52" s="12">
        <v>0</v>
      </c>
      <c r="D52" s="12">
        <v>0</v>
      </c>
      <c r="E52" s="12">
        <v>0</v>
      </c>
      <c r="F52" s="12">
        <v>0</v>
      </c>
      <c r="G52" s="12">
        <v>0</v>
      </c>
      <c r="H52" s="12">
        <v>0</v>
      </c>
      <c r="I52" s="12">
        <v>0</v>
      </c>
      <c r="J52" s="12">
        <v>0</v>
      </c>
      <c r="K52" s="12"/>
    </row>
    <row r="53" spans="1:12" ht="16.5" customHeight="1">
      <c r="A53" s="11" t="s">
        <v>5</v>
      </c>
      <c r="B53" s="10">
        <f aca="true" t="shared" si="13" ref="B53:J53">SUM(B54:B65)</f>
        <v>1019086.7000000001</v>
      </c>
      <c r="C53" s="10">
        <f t="shared" si="13"/>
        <v>1091940.24</v>
      </c>
      <c r="D53" s="10">
        <f t="shared" si="13"/>
        <v>1237931.02</v>
      </c>
      <c r="E53" s="10">
        <f t="shared" si="13"/>
        <v>705175.98</v>
      </c>
      <c r="F53" s="10">
        <f t="shared" si="13"/>
        <v>831387.81</v>
      </c>
      <c r="G53" s="10">
        <f t="shared" si="13"/>
        <v>830167.99</v>
      </c>
      <c r="H53" s="10">
        <f t="shared" si="13"/>
        <v>814783.35</v>
      </c>
      <c r="I53" s="10">
        <f>SUM(I54:I66)</f>
        <v>1108733.48</v>
      </c>
      <c r="J53" s="10">
        <f t="shared" si="13"/>
        <v>409488.78</v>
      </c>
      <c r="K53" s="5">
        <f>SUM(K54:K66)</f>
        <v>8048695.350000001</v>
      </c>
      <c r="L53" s="9"/>
    </row>
    <row r="54" spans="1:11" ht="16.5" customHeight="1">
      <c r="A54" s="7" t="s">
        <v>59</v>
      </c>
      <c r="B54" s="8">
        <v>890681.78</v>
      </c>
      <c r="C54" s="6">
        <v>0</v>
      </c>
      <c r="D54" s="6">
        <v>0</v>
      </c>
      <c r="E54" s="6">
        <v>0</v>
      </c>
      <c r="F54" s="6">
        <v>0</v>
      </c>
      <c r="G54" s="6">
        <v>0</v>
      </c>
      <c r="H54" s="6">
        <v>0</v>
      </c>
      <c r="I54" s="6">
        <v>0</v>
      </c>
      <c r="J54" s="6">
        <v>0</v>
      </c>
      <c r="K54" s="5">
        <f aca="true" t="shared" si="14" ref="K54:K65">SUM(B54:J54)</f>
        <v>890681.78</v>
      </c>
    </row>
    <row r="55" spans="1:11" ht="16.5" customHeight="1">
      <c r="A55" s="7" t="s">
        <v>60</v>
      </c>
      <c r="B55" s="8">
        <v>128404.92</v>
      </c>
      <c r="C55" s="6">
        <v>0</v>
      </c>
      <c r="D55" s="6">
        <v>0</v>
      </c>
      <c r="E55" s="6">
        <v>0</v>
      </c>
      <c r="F55" s="6">
        <v>0</v>
      </c>
      <c r="G55" s="6">
        <v>0</v>
      </c>
      <c r="H55" s="6">
        <v>0</v>
      </c>
      <c r="I55" s="6">
        <v>0</v>
      </c>
      <c r="J55" s="6">
        <v>0</v>
      </c>
      <c r="K55" s="5">
        <f t="shared" si="14"/>
        <v>128404.92</v>
      </c>
    </row>
    <row r="56" spans="1:11" ht="16.5" customHeight="1">
      <c r="A56" s="7" t="s">
        <v>4</v>
      </c>
      <c r="B56" s="6">
        <v>0</v>
      </c>
      <c r="C56" s="8">
        <v>1091940.24</v>
      </c>
      <c r="D56" s="6">
        <v>0</v>
      </c>
      <c r="E56" s="6">
        <v>0</v>
      </c>
      <c r="F56" s="6">
        <v>0</v>
      </c>
      <c r="G56" s="6">
        <v>0</v>
      </c>
      <c r="H56" s="6">
        <v>0</v>
      </c>
      <c r="I56" s="6">
        <v>0</v>
      </c>
      <c r="J56" s="6">
        <v>0</v>
      </c>
      <c r="K56" s="5">
        <f t="shared" si="14"/>
        <v>1091940.24</v>
      </c>
    </row>
    <row r="57" spans="1:11" ht="16.5" customHeight="1">
      <c r="A57" s="7" t="s">
        <v>3</v>
      </c>
      <c r="B57" s="6">
        <v>0</v>
      </c>
      <c r="C57" s="6">
        <v>0</v>
      </c>
      <c r="D57" s="8">
        <v>1237931.02</v>
      </c>
      <c r="E57" s="6">
        <v>0</v>
      </c>
      <c r="F57" s="6">
        <v>0</v>
      </c>
      <c r="G57" s="6">
        <v>0</v>
      </c>
      <c r="H57" s="6">
        <v>0</v>
      </c>
      <c r="I57" s="6">
        <v>0</v>
      </c>
      <c r="J57" s="6">
        <v>0</v>
      </c>
      <c r="K57" s="5">
        <f t="shared" si="14"/>
        <v>1237931.02</v>
      </c>
    </row>
    <row r="58" spans="1:11" ht="16.5" customHeight="1">
      <c r="A58" s="7" t="s">
        <v>2</v>
      </c>
      <c r="B58" s="6">
        <v>0</v>
      </c>
      <c r="C58" s="6">
        <v>0</v>
      </c>
      <c r="D58" s="6">
        <v>0</v>
      </c>
      <c r="E58" s="8">
        <v>705175.98</v>
      </c>
      <c r="F58" s="6">
        <v>0</v>
      </c>
      <c r="G58" s="6">
        <v>0</v>
      </c>
      <c r="H58" s="6">
        <v>0</v>
      </c>
      <c r="I58" s="6">
        <v>0</v>
      </c>
      <c r="J58" s="6">
        <v>0</v>
      </c>
      <c r="K58" s="5">
        <f t="shared" si="14"/>
        <v>705175.98</v>
      </c>
    </row>
    <row r="59" spans="1:11" ht="16.5" customHeight="1">
      <c r="A59" s="7" t="s">
        <v>1</v>
      </c>
      <c r="B59" s="6">
        <v>0</v>
      </c>
      <c r="C59" s="6">
        <v>0</v>
      </c>
      <c r="D59" s="6">
        <v>0</v>
      </c>
      <c r="E59" s="6">
        <v>0</v>
      </c>
      <c r="F59" s="8">
        <v>831387.81</v>
      </c>
      <c r="G59" s="6">
        <v>0</v>
      </c>
      <c r="H59" s="6">
        <v>0</v>
      </c>
      <c r="I59" s="6">
        <v>0</v>
      </c>
      <c r="J59" s="6">
        <v>0</v>
      </c>
      <c r="K59" s="5">
        <f t="shared" si="14"/>
        <v>831387.81</v>
      </c>
    </row>
    <row r="60" spans="1:11" ht="16.5" customHeight="1">
      <c r="A60" s="7" t="s">
        <v>0</v>
      </c>
      <c r="B60" s="6">
        <v>0</v>
      </c>
      <c r="C60" s="6">
        <v>0</v>
      </c>
      <c r="D60" s="6">
        <v>0</v>
      </c>
      <c r="E60" s="6">
        <v>0</v>
      </c>
      <c r="F60" s="6">
        <v>0</v>
      </c>
      <c r="G60" s="8">
        <v>830167.99</v>
      </c>
      <c r="H60" s="6">
        <v>0</v>
      </c>
      <c r="I60" s="6">
        <v>0</v>
      </c>
      <c r="J60" s="6">
        <v>0</v>
      </c>
      <c r="K60" s="5">
        <f t="shared" si="14"/>
        <v>830167.99</v>
      </c>
    </row>
    <row r="61" spans="1:11" ht="16.5" customHeight="1">
      <c r="A61" s="7" t="s">
        <v>52</v>
      </c>
      <c r="B61" s="6">
        <v>0</v>
      </c>
      <c r="C61" s="6">
        <v>0</v>
      </c>
      <c r="D61" s="6">
        <v>0</v>
      </c>
      <c r="E61" s="6">
        <v>0</v>
      </c>
      <c r="F61" s="6">
        <v>0</v>
      </c>
      <c r="G61" s="6">
        <v>0</v>
      </c>
      <c r="H61" s="8">
        <v>814783.35</v>
      </c>
      <c r="I61" s="6">
        <v>0</v>
      </c>
      <c r="J61" s="6">
        <v>0</v>
      </c>
      <c r="K61" s="5">
        <f t="shared" si="14"/>
        <v>814783.35</v>
      </c>
    </row>
    <row r="62" spans="1:11" ht="16.5" customHeight="1">
      <c r="A62" s="7" t="s">
        <v>53</v>
      </c>
      <c r="B62" s="6">
        <v>0</v>
      </c>
      <c r="C62" s="6">
        <v>0</v>
      </c>
      <c r="D62" s="6">
        <v>0</v>
      </c>
      <c r="E62" s="6">
        <v>0</v>
      </c>
      <c r="F62" s="6">
        <v>0</v>
      </c>
      <c r="G62" s="6">
        <v>0</v>
      </c>
      <c r="H62" s="6">
        <v>0</v>
      </c>
      <c r="I62" s="6">
        <v>0</v>
      </c>
      <c r="J62" s="6">
        <v>0</v>
      </c>
      <c r="K62" s="5">
        <f t="shared" si="14"/>
        <v>0</v>
      </c>
    </row>
    <row r="63" spans="1:11" ht="16.5" customHeight="1">
      <c r="A63" s="7" t="s">
        <v>54</v>
      </c>
      <c r="B63" s="6">
        <v>0</v>
      </c>
      <c r="C63" s="6">
        <v>0</v>
      </c>
      <c r="D63" s="6">
        <v>0</v>
      </c>
      <c r="E63" s="6">
        <v>0</v>
      </c>
      <c r="F63" s="6">
        <v>0</v>
      </c>
      <c r="G63" s="6">
        <v>0</v>
      </c>
      <c r="H63" s="6">
        <v>0</v>
      </c>
      <c r="I63" s="8">
        <v>413365.37</v>
      </c>
      <c r="J63" s="6">
        <v>0</v>
      </c>
      <c r="K63" s="5">
        <f t="shared" si="14"/>
        <v>413365.37</v>
      </c>
    </row>
    <row r="64" spans="1:11" ht="16.5" customHeight="1">
      <c r="A64" s="7" t="s">
        <v>55</v>
      </c>
      <c r="B64" s="6">
        <v>0</v>
      </c>
      <c r="C64" s="6">
        <v>0</v>
      </c>
      <c r="D64" s="6">
        <v>0</v>
      </c>
      <c r="E64" s="6">
        <v>0</v>
      </c>
      <c r="F64" s="6">
        <v>0</v>
      </c>
      <c r="G64" s="6">
        <v>0</v>
      </c>
      <c r="H64" s="6">
        <v>0</v>
      </c>
      <c r="I64" s="8">
        <v>695368.11</v>
      </c>
      <c r="J64" s="6">
        <v>0</v>
      </c>
      <c r="K64" s="5">
        <f t="shared" si="14"/>
        <v>695368.11</v>
      </c>
    </row>
    <row r="65" spans="1:11" ht="16.5" customHeight="1">
      <c r="A65" s="7" t="s">
        <v>56</v>
      </c>
      <c r="B65" s="6">
        <v>0</v>
      </c>
      <c r="C65" s="6">
        <v>0</v>
      </c>
      <c r="D65" s="6">
        <v>0</v>
      </c>
      <c r="E65" s="6">
        <v>0</v>
      </c>
      <c r="F65" s="6">
        <v>0</v>
      </c>
      <c r="G65" s="6">
        <v>0</v>
      </c>
      <c r="H65" s="6">
        <v>0</v>
      </c>
      <c r="I65" s="6">
        <v>0</v>
      </c>
      <c r="J65" s="6">
        <v>409488.78</v>
      </c>
      <c r="K65" s="5">
        <f t="shared" si="14"/>
        <v>409488.78</v>
      </c>
    </row>
    <row r="66" spans="1:11" ht="18" customHeight="1">
      <c r="A66" s="4" t="s">
        <v>67</v>
      </c>
      <c r="B66" s="3">
        <v>0</v>
      </c>
      <c r="C66" s="3">
        <v>0</v>
      </c>
      <c r="D66" s="3">
        <v>0</v>
      </c>
      <c r="E66" s="3">
        <v>0</v>
      </c>
      <c r="F66" s="3">
        <v>0</v>
      </c>
      <c r="G66" s="3">
        <v>0</v>
      </c>
      <c r="H66" s="3">
        <v>0</v>
      </c>
      <c r="I66" s="3">
        <v>0</v>
      </c>
      <c r="J66" s="3">
        <v>0</v>
      </c>
      <c r="K66" s="2">
        <f>SUM(B66:J66)</f>
        <v>0</v>
      </c>
    </row>
    <row r="67" ht="18" customHeight="1">
      <c r="A67" s="61" t="s">
        <v>73</v>
      </c>
    </row>
    <row r="68" ht="18" customHeight="1"/>
    <row r="69" ht="18" customHeight="1"/>
  </sheetData>
  <sheetProtection/>
  <mergeCells count="5">
    <mergeCell ref="A1:K1"/>
    <mergeCell ref="A2:K2"/>
    <mergeCell ref="A4:A6"/>
    <mergeCell ref="B4:J4"/>
    <mergeCell ref="K4:K6"/>
  </mergeCells>
  <printOptions horizontalCentered="1" verticalCentered="1"/>
  <pageMargins left="0.31496062992125984" right="0.31496062992125984" top="0.18" bottom="0.21" header="0.17" footer="0.11811023622047245"/>
  <pageSetup horizontalDpi="600" verticalDpi="600" orientation="landscape" paperSize="9" scale="4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Microsoft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s1212230</dc:creator>
  <cp:keywords/>
  <dc:description/>
  <cp:lastModifiedBy>s1214616</cp:lastModifiedBy>
  <cp:lastPrinted>2019-11-04T19:07:05Z</cp:lastPrinted>
  <dcterms:created xsi:type="dcterms:W3CDTF">2019-10-31T14:19:54Z</dcterms:created>
  <dcterms:modified xsi:type="dcterms:W3CDTF">2020-10-07T19:39:02Z</dcterms:modified>
  <cp:category/>
  <cp:version/>
  <cp:contentType/>
  <cp:contentStatus/>
</cp:coreProperties>
</file>